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80" yWindow="20" windowWidth="15340" windowHeight="9600" activeTab="0"/>
  </bookViews>
  <sheets>
    <sheet name="Sheet1" sheetId="1" r:id="rId1"/>
    <sheet name="Sheet2" sheetId="2" r:id="rId2"/>
    <sheet name="Sheet3" sheetId="3" r:id="rId3"/>
  </sheets>
  <definedNames>
    <definedName name="mean_per_page">'Sheet2'!$A$15</definedName>
    <definedName name="n">'Sheet1'!$A$19</definedName>
    <definedName name="p_BYR_if_crispy">'Sheet1'!$C$15</definedName>
    <definedName name="p_BYR_if_milk">'Sheet1'!$C$13</definedName>
    <definedName name="x_1">'Sheet2'!$C$10</definedName>
    <definedName name="x_2">'Sheet2'!$D$10</definedName>
    <definedName name="y">'Sheet1'!$C$19</definedName>
    <definedName name="y_1">'Sheet2'!$C$9</definedName>
    <definedName name="y_2">'Sheet2'!$D$9</definedName>
    <definedName name="_max">'Sheet2'!$A$28</definedName>
    <definedName name="_min">'Sheet2'!$A$26</definedName>
  </definedNames>
  <calcPr fullCalcOnLoad="1"/>
</workbook>
</file>

<file path=xl/sharedStrings.xml><?xml version="1.0" encoding="utf-8"?>
<sst xmlns="http://schemas.openxmlformats.org/spreadsheetml/2006/main" count="50" uniqueCount="46">
  <si>
    <t>BROWN</t>
  </si>
  <si>
    <t>YELLOW</t>
  </si>
  <si>
    <t>RED</t>
  </si>
  <si>
    <t>ORANGE</t>
  </si>
  <si>
    <t>GREEN</t>
  </si>
  <si>
    <t>BLUE</t>
  </si>
  <si>
    <t>Milk. Ch.</t>
  </si>
  <si>
    <t>Crispy Ch.</t>
  </si>
  <si>
    <t xml:space="preserve">n </t>
  </si>
  <si>
    <t>y</t>
  </si>
  <si>
    <t>(Simplified) COLLAPSE 6 COLOURS INTO 2 COLOUR GROUPS..</t>
  </si>
  <si>
    <t>(ALL SAME TYPE; BUT DON’T KNOW WHICH TYPE SELECTED FROM)</t>
  </si>
  <si>
    <t>COLOUR DISTRIBUTION OF ALL MANUFACTURED M&amp;Ms</t>
  </si>
  <si>
    <t>"BYR"</t>
  </si>
  <si>
    <t>"OGB"</t>
  </si>
  <si>
    <t># errors</t>
  </si>
  <si>
    <t>WHAT IS YOUR ESTIMATE OF MEAN NO. OF ERRORS PER PAGE?</t>
  </si>
  <si>
    <t>Probability of observing …</t>
  </si>
  <si>
    <t>SUM</t>
  </si>
  <si>
    <t>PRODUCT</t>
  </si>
  <si>
    <t>LOG</t>
  </si>
  <si>
    <t>(Likelihood)</t>
  </si>
  <si>
    <t>(LogL)</t>
  </si>
  <si>
    <t>(y - e) squared</t>
  </si>
  <si>
    <t xml:space="preserve">(y - e) </t>
  </si>
  <si>
    <t>E[y | x ] (e = "expected")</t>
  </si>
  <si>
    <t>(y - e)sq / e</t>
  </si>
  <si>
    <t>#pages -&gt;</t>
  </si>
  <si>
    <t>logL</t>
  </si>
  <si>
    <t>mean_per_page</t>
  </si>
  <si>
    <t>per_page</t>
  </si>
  <si>
    <t>sum</t>
  </si>
  <si>
    <t>y-e</t>
  </si>
  <si>
    <t>(y-e)^2</t>
  </si>
  <si>
    <t>(y-e)^2/e</t>
  </si>
  <si>
    <t>_min</t>
  </si>
  <si>
    <t>_max</t>
  </si>
  <si>
    <t>observed ave per page</t>
  </si>
  <si>
    <t>PARAMETER ESTIMATION…</t>
  </si>
  <si>
    <t>&lt;---Try this parameter value ???</t>
  </si>
  <si>
    <t xml:space="preserve">Can set  up as a simple linear regression with a zero intercept E[Y | x ] = b * x </t>
  </si>
  <si>
    <t>y: No. errors observed</t>
  </si>
  <si>
    <t>x: Ms size (pages)</t>
  </si>
  <si>
    <t xml:space="preserve">manuscript: </t>
  </si>
  <si>
    <t>(example on errors in manuscripts is in sheet 2)</t>
  </si>
  <si>
    <t>(example on which type of M&amp;M candy is in sheet 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</si>
</sst>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color indexed="60"/>
      <name val="Geneva"/>
      <family val="0"/>
    </font>
    <font>
      <sz val="18"/>
      <color indexed="13"/>
      <name val="Geneva"/>
      <family val="0"/>
    </font>
    <font>
      <sz val="18"/>
      <color indexed="10"/>
      <name val="Geneva"/>
      <family val="0"/>
    </font>
    <font>
      <sz val="18"/>
      <color indexed="53"/>
      <name val="Geneva"/>
      <family val="0"/>
    </font>
    <font>
      <sz val="18"/>
      <color indexed="17"/>
      <name val="Geneva"/>
      <family val="0"/>
    </font>
    <font>
      <sz val="18"/>
      <color indexed="12"/>
      <name val="Geneva"/>
      <family val="0"/>
    </font>
    <font>
      <sz val="18"/>
      <name val="Geneva"/>
      <family val="0"/>
    </font>
    <font>
      <sz val="18"/>
      <name val="Arial"/>
      <family val="0"/>
    </font>
    <font>
      <sz val="9"/>
      <name val="Arial"/>
      <family val="0"/>
    </font>
    <font>
      <sz val="18"/>
      <color indexed="60"/>
      <name val="Arial"/>
      <family val="0"/>
    </font>
    <font>
      <sz val="18"/>
      <color indexed="13"/>
      <name val="Arial"/>
      <family val="0"/>
    </font>
    <font>
      <sz val="18"/>
      <color indexed="10"/>
      <name val="Arial"/>
      <family val="0"/>
    </font>
    <font>
      <sz val="18"/>
      <color indexed="53"/>
      <name val="Arial"/>
      <family val="0"/>
    </font>
    <font>
      <sz val="18"/>
      <color indexed="17"/>
      <name val="Arial"/>
      <family val="0"/>
    </font>
    <font>
      <sz val="18"/>
      <color indexed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9"/>
      <name val="Arial"/>
      <family val="0"/>
    </font>
    <font>
      <sz val="11.75"/>
      <name val="Geneva"/>
      <family val="0"/>
    </font>
    <font>
      <b/>
      <sz val="11.75"/>
      <name val="Geneva"/>
      <family val="0"/>
    </font>
    <font>
      <b/>
      <sz val="9"/>
      <color indexed="33"/>
      <name val="Geneva"/>
      <family val="0"/>
    </font>
    <font>
      <b/>
      <sz val="12"/>
      <color indexed="33"/>
      <name val="Arial"/>
      <family val="0"/>
    </font>
    <font>
      <sz val="12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5" fillId="0" borderId="2" xfId="0" applyFont="1" applyBorder="1" applyAlignment="1" applyProtection="1">
      <alignment horizontal="center"/>
      <protection/>
    </xf>
    <xf numFmtId="164" fontId="13" fillId="0" borderId="0" xfId="0" applyNumberFormat="1" applyFont="1" applyAlignment="1" applyProtection="1">
      <alignment horizontal="center"/>
      <protection/>
    </xf>
    <xf numFmtId="164" fontId="14" fillId="0" borderId="0" xfId="0" applyNumberFormat="1" applyFont="1" applyAlignment="1" applyProtection="1">
      <alignment horizontal="center"/>
      <protection/>
    </xf>
    <xf numFmtId="164" fontId="15" fillId="0" borderId="2" xfId="0" applyNumberFormat="1" applyFont="1" applyBorder="1" applyAlignment="1" applyProtection="1">
      <alignment horizontal="center"/>
      <protection/>
    </xf>
    <xf numFmtId="164" fontId="16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11" fillId="0" borderId="3" xfId="0" applyNumberFormat="1" applyFont="1" applyBorder="1" applyAlignment="1" applyProtection="1">
      <alignment horizontal="center"/>
      <protection/>
    </xf>
    <xf numFmtId="165" fontId="11" fillId="0" borderId="1" xfId="0" applyNumberFormat="1" applyFont="1" applyBorder="1" applyAlignment="1" applyProtection="1">
      <alignment horizontal="center"/>
      <protection/>
    </xf>
    <xf numFmtId="165" fontId="11" fillId="0" borderId="4" xfId="0" applyNumberFormat="1" applyFont="1" applyBorder="1" applyAlignment="1" applyProtection="1">
      <alignment horizontal="center"/>
      <protection/>
    </xf>
    <xf numFmtId="165" fontId="11" fillId="0" borderId="3" xfId="0" applyNumberFormat="1" applyFont="1" applyBorder="1" applyAlignment="1" applyProtection="1">
      <alignment horizontal="center"/>
      <protection/>
    </xf>
    <xf numFmtId="164" fontId="11" fillId="0" borderId="4" xfId="0" applyNumberFormat="1" applyFont="1" applyBorder="1" applyAlignment="1" applyProtection="1">
      <alignment horizontal="center"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3" fillId="0" borderId="3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center"/>
      <protection/>
    </xf>
    <xf numFmtId="168" fontId="11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5" xfId="0" applyFont="1" applyBorder="1" applyAlignment="1" applyProtection="1">
      <alignment/>
      <protection/>
    </xf>
    <xf numFmtId="0" fontId="19" fillId="0" borderId="5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2" fontId="19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164" fontId="20" fillId="0" borderId="6" xfId="0" applyNumberFormat="1" applyFont="1" applyBorder="1" applyAlignment="1" applyProtection="1">
      <alignment horizontal="center"/>
      <protection/>
    </xf>
    <xf numFmtId="164" fontId="19" fillId="0" borderId="0" xfId="0" applyNumberFormat="1" applyFont="1" applyBorder="1" applyAlignment="1" applyProtection="1">
      <alignment horizontal="left"/>
      <protection/>
    </xf>
    <xf numFmtId="1" fontId="19" fillId="0" borderId="0" xfId="0" applyNumberFormat="1" applyFont="1" applyBorder="1" applyAlignment="1" applyProtection="1">
      <alignment horizontal="center"/>
      <protection/>
    </xf>
    <xf numFmtId="167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 horizontal="center"/>
      <protection/>
    </xf>
    <xf numFmtId="164" fontId="19" fillId="0" borderId="6" xfId="0" applyNumberFormat="1" applyFont="1" applyBorder="1" applyAlignment="1" applyProtection="1">
      <alignment horizontal="center"/>
      <protection/>
    </xf>
    <xf numFmtId="164" fontId="19" fillId="0" borderId="5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 horizontal="center"/>
      <protection/>
    </xf>
    <xf numFmtId="164" fontId="19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Sheet2!$D$32</c:f>
              <c:strCache>
                <c:ptCount val="1"/>
                <c:pt idx="0">
                  <c:v>(y-e)^2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Sheet2!$B$33:$B$43</c:f>
              <c:numCache>
                <c:ptCount val="1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</c:numCache>
            </c:numRef>
          </c:xVal>
          <c:yVal>
            <c:numRef>
              <c:f>Sheet2!$D$33:$D$43</c:f>
              <c:numCache>
                <c:ptCount val="11"/>
                <c:pt idx="0">
                  <c:v>1</c:v>
                </c:pt>
                <c:pt idx="1">
                  <c:v>0.8125000000000006</c:v>
                </c:pt>
                <c:pt idx="2">
                  <c:v>0.6499999999999997</c:v>
                </c:pt>
                <c:pt idx="3">
                  <c:v>0.5125000000000003</c:v>
                </c:pt>
                <c:pt idx="4">
                  <c:v>0.3999999999999997</c:v>
                </c:pt>
                <c:pt idx="5">
                  <c:v>0.3125</c:v>
                </c:pt>
                <c:pt idx="6">
                  <c:v>0.25000000000000017</c:v>
                </c:pt>
                <c:pt idx="7">
                  <c:v>0.21249999999999997</c:v>
                </c:pt>
                <c:pt idx="8">
                  <c:v>0.19999999999999998</c:v>
                </c:pt>
                <c:pt idx="9">
                  <c:v>0.21250000000000008</c:v>
                </c:pt>
                <c:pt idx="10">
                  <c:v>0.25</c:v>
                </c:pt>
              </c:numCache>
            </c:numRef>
          </c:yVal>
          <c:smooth val="1"/>
        </c:ser>
        <c:axId val="13174967"/>
        <c:axId val="51465840"/>
      </c:scatterChart>
      <c:valAx>
        <c:axId val="13174967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crossBetween val="midCat"/>
        <c:dispUnits/>
        <c:majorUnit val="0.1"/>
      </c:valAx>
      <c:valAx>
        <c:axId val="5146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Sheet2!$G$32</c:f>
              <c:strCache>
                <c:ptCount val="1"/>
                <c:pt idx="0">
                  <c:v>(y-e)^2/e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Sheet2!$B$33:$B$43</c:f>
              <c:numCache>
                <c:ptCount val="1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</c:numCache>
            </c:numRef>
          </c:xVal>
          <c:yVal>
            <c:numRef>
              <c:f>Sheet2!$G$33:$G$43</c:f>
              <c:numCache>
                <c:ptCount val="11"/>
                <c:pt idx="0">
                  <c:v>1</c:v>
                </c:pt>
                <c:pt idx="1">
                  <c:v>0.791463414634147</c:v>
                </c:pt>
                <c:pt idx="2">
                  <c:v>0.614285714285714</c:v>
                </c:pt>
                <c:pt idx="3">
                  <c:v>0.4662790697674421</c:v>
                </c:pt>
                <c:pt idx="4">
                  <c:v>0.34545454545454507</c:v>
                </c:pt>
                <c:pt idx="5">
                  <c:v>0.25</c:v>
                </c:pt>
                <c:pt idx="6">
                  <c:v>0.1782608695652176</c:v>
                </c:pt>
                <c:pt idx="7">
                  <c:v>0.12872340425531908</c:v>
                </c:pt>
                <c:pt idx="8">
                  <c:v>0.10000000000000003</c:v>
                </c:pt>
                <c:pt idx="9">
                  <c:v>0.09081632653061225</c:v>
                </c:pt>
                <c:pt idx="10">
                  <c:v>0.1</c:v>
                </c:pt>
              </c:numCache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crossBetween val="midCat"/>
        <c:dispUnits/>
        <c:majorUnit val="0.1"/>
      </c:valAx>
      <c:valAx>
        <c:axId val="798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Sheet2!$I$32</c:f>
              <c:strCache>
                <c:ptCount val="1"/>
                <c:pt idx="0">
                  <c:v>logL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Sheet2!$B$33:$B$43</c:f>
              <c:numCache>
                <c:ptCount val="1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</c:numCache>
            </c:numRef>
          </c:xVal>
          <c:yVal>
            <c:numRef>
              <c:f>Sheet2!$I$33:$I$43</c:f>
              <c:numCache>
                <c:ptCount val="11"/>
                <c:pt idx="0">
                  <c:v>-3.1628727566226473</c:v>
                </c:pt>
                <c:pt idx="1">
                  <c:v>-3.140024468490047</c:v>
                </c:pt>
                <c:pt idx="2">
                  <c:v>-3.121341607436623</c:v>
                </c:pt>
                <c:pt idx="3">
                  <c:v>-3.1066281255652646</c:v>
                </c:pt>
                <c:pt idx="4">
                  <c:v>-3.0957014979923736</c:v>
                </c:pt>
                <c:pt idx="5">
                  <c:v>-3.0883915070279624</c:v>
                </c:pt>
                <c:pt idx="6">
                  <c:v>-3.0845391599965373</c:v>
                </c:pt>
                <c:pt idx="7">
                  <c:v>-3.083995723449792</c:v>
                </c:pt>
                <c:pt idx="8">
                  <c:v>-3.086621859064965</c:v>
                </c:pt>
                <c:pt idx="9">
                  <c:v>-3.092286848645815</c:v>
                </c:pt>
                <c:pt idx="10">
                  <c:v>-3.1008678974231794</c:v>
                </c:pt>
              </c:numCache>
            </c:numRef>
          </c:yVal>
          <c:smooth val="1"/>
        </c:ser>
        <c:axId val="4742475"/>
        <c:axId val="42682276"/>
      </c:scatterChart>
      <c:valAx>
        <c:axId val="4742475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  <c:majorUnit val="0.1"/>
      </c:valAx>
      <c:valAx>
        <c:axId val="4268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29</xdr:row>
      <xdr:rowOff>57150</xdr:rowOff>
    </xdr:from>
    <xdr:to>
      <xdr:col>10</xdr:col>
      <xdr:colOff>266700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390525" y="6086475"/>
        <a:ext cx="8286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47</xdr:row>
      <xdr:rowOff>171450</xdr:rowOff>
    </xdr:from>
    <xdr:to>
      <xdr:col>10</xdr:col>
      <xdr:colOff>342900</xdr:colOff>
      <xdr:row>65</xdr:row>
      <xdr:rowOff>161925</xdr:rowOff>
    </xdr:to>
    <xdr:graphicFrame>
      <xdr:nvGraphicFramePr>
        <xdr:cNvPr id="2" name="Chart 2"/>
        <xdr:cNvGraphicFramePr/>
      </xdr:nvGraphicFramePr>
      <xdr:xfrm>
        <a:off x="457200" y="9972675"/>
        <a:ext cx="8296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66</xdr:row>
      <xdr:rowOff>200025</xdr:rowOff>
    </xdr:from>
    <xdr:to>
      <xdr:col>10</xdr:col>
      <xdr:colOff>342900</xdr:colOff>
      <xdr:row>84</xdr:row>
      <xdr:rowOff>200025</xdr:rowOff>
    </xdr:to>
    <xdr:graphicFrame>
      <xdr:nvGraphicFramePr>
        <xdr:cNvPr id="3" name="Chart 3"/>
        <xdr:cNvGraphicFramePr/>
      </xdr:nvGraphicFramePr>
      <xdr:xfrm>
        <a:off x="447675" y="13982700"/>
        <a:ext cx="83058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11.00390625" defaultRowHeight="12"/>
  <cols>
    <col min="1" max="1" width="16.00390625" style="0" customWidth="1"/>
    <col min="2" max="2" width="16.125" style="1" customWidth="1"/>
    <col min="3" max="3" width="17.50390625" style="2" customWidth="1"/>
    <col min="4" max="4" width="13.125" style="3" customWidth="1"/>
    <col min="5" max="5" width="17.50390625" style="4" customWidth="1"/>
    <col min="6" max="6" width="16.375" style="5" customWidth="1"/>
    <col min="7" max="7" width="14.50390625" style="6" customWidth="1"/>
  </cols>
  <sheetData>
    <row r="1" spans="1:7" ht="18.75" customHeight="1">
      <c r="A1" s="15" t="s">
        <v>44</v>
      </c>
      <c r="B1" s="16"/>
      <c r="C1" s="17"/>
      <c r="D1" s="18"/>
      <c r="E1" s="19"/>
      <c r="F1" s="20"/>
      <c r="G1" s="21"/>
    </row>
    <row r="2" spans="1:7" ht="21">
      <c r="A2" s="22" t="str">
        <f>"Observe n= "&amp;n&amp;" candies from EITHER Milk Chocolate or Crispy Chocolate type M&amp;Ms"</f>
        <v>Observe n= 5 candies from EITHER Milk Chocolate or Crispy Chocolate type M&amp;Ms</v>
      </c>
      <c r="B2" s="23"/>
      <c r="C2" s="24"/>
      <c r="D2" s="25"/>
      <c r="E2" s="26"/>
      <c r="F2" s="27"/>
      <c r="G2" s="28"/>
    </row>
    <row r="3" spans="1:7" ht="21">
      <c r="A3" s="22" t="s">
        <v>11</v>
      </c>
      <c r="B3" s="23"/>
      <c r="C3" s="24"/>
      <c r="D3" s="25"/>
      <c r="E3" s="26"/>
      <c r="F3" s="27"/>
      <c r="G3" s="28"/>
    </row>
    <row r="4" spans="1:7" ht="12.75" customHeight="1">
      <c r="A4" s="29"/>
      <c r="B4" s="23"/>
      <c r="C4" s="24"/>
      <c r="D4" s="25"/>
      <c r="E4" s="26"/>
      <c r="F4" s="27"/>
      <c r="G4" s="28"/>
    </row>
    <row r="5" spans="1:7" ht="24.75" customHeight="1">
      <c r="A5" s="22" t="s">
        <v>12</v>
      </c>
      <c r="B5" s="23"/>
      <c r="C5" s="24"/>
      <c r="D5" s="25"/>
      <c r="E5" s="26"/>
      <c r="F5" s="27"/>
      <c r="G5" s="28"/>
    </row>
    <row r="6" spans="1:7" ht="21">
      <c r="A6" s="29"/>
      <c r="B6" s="23" t="s">
        <v>0</v>
      </c>
      <c r="C6" s="24" t="s">
        <v>1</v>
      </c>
      <c r="D6" s="30" t="s">
        <v>2</v>
      </c>
      <c r="E6" s="26" t="s">
        <v>3</v>
      </c>
      <c r="F6" s="27" t="s">
        <v>4</v>
      </c>
      <c r="G6" s="28" t="s">
        <v>5</v>
      </c>
    </row>
    <row r="7" spans="1:7" ht="21">
      <c r="A7" s="22" t="s">
        <v>6</v>
      </c>
      <c r="B7" s="31">
        <v>0.3</v>
      </c>
      <c r="C7" s="32">
        <v>0.2</v>
      </c>
      <c r="D7" s="33">
        <v>0.2</v>
      </c>
      <c r="E7" s="34">
        <v>0.1</v>
      </c>
      <c r="F7" s="35">
        <v>0.1</v>
      </c>
      <c r="G7" s="36">
        <v>0.1</v>
      </c>
    </row>
    <row r="8" spans="1:7" ht="7.5" customHeight="1">
      <c r="A8" s="22"/>
      <c r="B8" s="31"/>
      <c r="C8" s="32"/>
      <c r="D8" s="33"/>
      <c r="E8" s="34"/>
      <c r="F8" s="35"/>
      <c r="G8" s="36"/>
    </row>
    <row r="9" spans="1:7" ht="21">
      <c r="A9" s="22" t="s">
        <v>7</v>
      </c>
      <c r="B9" s="31">
        <f aca="true" t="shared" si="0" ref="B9:G9">1/6</f>
        <v>0.16666666666666666</v>
      </c>
      <c r="C9" s="32">
        <f t="shared" si="0"/>
        <v>0.16666666666666666</v>
      </c>
      <c r="D9" s="33">
        <f t="shared" si="0"/>
        <v>0.16666666666666666</v>
      </c>
      <c r="E9" s="34">
        <f t="shared" si="0"/>
        <v>0.16666666666666666</v>
      </c>
      <c r="F9" s="35">
        <f t="shared" si="0"/>
        <v>0.16666666666666666</v>
      </c>
      <c r="G9" s="36">
        <f t="shared" si="0"/>
        <v>0.16666666666666666</v>
      </c>
    </row>
    <row r="10" spans="1:7" ht="10.5" customHeight="1">
      <c r="A10" s="22"/>
      <c r="B10" s="31"/>
      <c r="C10" s="32"/>
      <c r="D10" s="37"/>
      <c r="E10" s="34"/>
      <c r="F10" s="35"/>
      <c r="G10" s="36"/>
    </row>
    <row r="11" spans="1:7" ht="21">
      <c r="A11" s="22" t="s">
        <v>10</v>
      </c>
      <c r="B11" s="31"/>
      <c r="C11" s="32"/>
      <c r="D11" s="37"/>
      <c r="E11" s="34"/>
      <c r="F11" s="35"/>
      <c r="G11" s="36"/>
    </row>
    <row r="12" spans="1:7" ht="24" customHeight="1" thickBot="1">
      <c r="A12" s="29"/>
      <c r="B12" s="23"/>
      <c r="C12" s="38" t="s">
        <v>13</v>
      </c>
      <c r="D12" s="25"/>
      <c r="E12" s="26"/>
      <c r="F12" s="38" t="s">
        <v>14</v>
      </c>
      <c r="G12" s="28"/>
    </row>
    <row r="13" spans="1:7" ht="22.5" thickBot="1" thickTop="1">
      <c r="A13" s="22" t="s">
        <v>6</v>
      </c>
      <c r="B13" s="39"/>
      <c r="C13" s="40">
        <v>0.7</v>
      </c>
      <c r="D13" s="41"/>
      <c r="E13" s="42"/>
      <c r="F13" s="40">
        <v>0.3</v>
      </c>
      <c r="G13" s="43"/>
    </row>
    <row r="14" spans="1:7" ht="9" customHeight="1" thickBot="1" thickTop="1">
      <c r="A14" s="22"/>
      <c r="B14" s="44"/>
      <c r="C14" s="40"/>
      <c r="D14" s="40"/>
      <c r="E14" s="40"/>
      <c r="F14" s="40"/>
      <c r="G14" s="44"/>
    </row>
    <row r="15" spans="1:7" ht="22.5" thickBot="1" thickTop="1">
      <c r="A15" s="22" t="s">
        <v>7</v>
      </c>
      <c r="B15" s="39"/>
      <c r="C15" s="40">
        <v>0.5</v>
      </c>
      <c r="D15" s="41"/>
      <c r="E15" s="42"/>
      <c r="F15" s="40">
        <v>0.5</v>
      </c>
      <c r="G15" s="43"/>
    </row>
    <row r="16" spans="1:7" ht="15" customHeight="1" thickTop="1">
      <c r="A16" s="29"/>
      <c r="B16" s="23"/>
      <c r="C16" s="24"/>
      <c r="D16" s="25"/>
      <c r="E16" s="26"/>
      <c r="F16" s="27"/>
      <c r="G16" s="28"/>
    </row>
    <row r="17" spans="1:7" ht="21.75" customHeight="1">
      <c r="A17" s="45" t="str">
        <f>"Observe "&amp;y&amp;"/"&amp;n&amp;" (y/n) in BYR colour group..."</f>
        <v>Observe 3/5 (y/n) in BYR colour group...</v>
      </c>
      <c r="B17" s="23"/>
      <c r="C17" s="24"/>
      <c r="D17" s="25"/>
      <c r="E17" s="26"/>
      <c r="F17" s="27"/>
      <c r="G17" s="28"/>
    </row>
    <row r="18" spans="1:7" ht="21.75" thickBot="1">
      <c r="A18" s="38" t="s">
        <v>8</v>
      </c>
      <c r="B18" s="23"/>
      <c r="C18" s="38" t="s">
        <v>9</v>
      </c>
      <c r="D18" s="25"/>
      <c r="E18" s="26"/>
      <c r="F18" s="27"/>
      <c r="G18" s="28"/>
    </row>
    <row r="19" spans="1:7" ht="22.5" thickBot="1" thickTop="1">
      <c r="A19" s="9">
        <v>5</v>
      </c>
      <c r="B19" s="46"/>
      <c r="C19" s="10">
        <v>3</v>
      </c>
      <c r="D19" s="48"/>
      <c r="E19" s="49"/>
      <c r="F19" s="47">
        <f>n-y</f>
        <v>2</v>
      </c>
      <c r="G19" s="50"/>
    </row>
    <row r="20" spans="1:7" ht="12" customHeight="1" thickTop="1">
      <c r="A20" s="29"/>
      <c r="B20" s="23"/>
      <c r="C20" s="24"/>
      <c r="D20" s="25"/>
      <c r="E20" s="26"/>
      <c r="F20" s="27"/>
      <c r="G20" s="28"/>
    </row>
    <row r="21" spans="1:7" ht="21">
      <c r="A21" s="22" t="str">
        <f>"From which type of M&amp;M are the "&amp;y&amp;"/"&amp;n&amp;" more likely to have come?"</f>
        <v>From which type of M&amp;M are the 3/5 more likely to have come?</v>
      </c>
      <c r="B21" s="23"/>
      <c r="C21" s="24"/>
      <c r="D21" s="25"/>
      <c r="E21" s="26"/>
      <c r="F21" s="27"/>
      <c r="G21" s="28"/>
    </row>
    <row r="22" spans="1:7" ht="9.75" customHeight="1">
      <c r="A22" s="22"/>
      <c r="B22" s="23"/>
      <c r="C22" s="24"/>
      <c r="D22" s="25"/>
      <c r="E22" s="26"/>
      <c r="F22" s="27"/>
      <c r="G22" s="28"/>
    </row>
    <row r="23" spans="1:7" ht="21">
      <c r="A23" s="29"/>
      <c r="B23" s="38"/>
      <c r="C23" s="38" t="str">
        <f>"PROB of observing "&amp;y&amp;"/"&amp;n&amp;" if… "</f>
        <v>PROB of observing 3/5 if… </v>
      </c>
      <c r="D23" s="38"/>
      <c r="E23" s="38"/>
      <c r="F23" s="38"/>
      <c r="G23" s="38"/>
    </row>
    <row r="24" spans="1:7" ht="21">
      <c r="A24" s="22" t="str">
        <f>A13</f>
        <v>Milk. Ch.</v>
      </c>
      <c r="B24" s="38"/>
      <c r="C24" s="51">
        <f>BINOMDIST(y,n,p_BYR_if_milk,FALSE)</f>
        <v>0.30870000000000003</v>
      </c>
      <c r="D24" s="38"/>
      <c r="E24" s="45" t="str">
        <f>"Binomial(p="</f>
        <v>Binomial(p=</v>
      </c>
      <c r="F24" s="45" t="str">
        <f>C13&amp;")"</f>
        <v>0.7)</v>
      </c>
      <c r="G24" s="38"/>
    </row>
    <row r="25" spans="1:7" ht="21">
      <c r="A25" s="22" t="str">
        <f>A15</f>
        <v>Crispy Ch.</v>
      </c>
      <c r="B25" s="38"/>
      <c r="C25" s="51">
        <f>BINOMDIST(y,n,p_BYR_if_crispy,FALSE)</f>
        <v>0.31250000000000006</v>
      </c>
      <c r="D25" s="38"/>
      <c r="E25" s="45" t="str">
        <f>"Binomial(p="</f>
        <v>Binomial(p=</v>
      </c>
      <c r="F25" s="45" t="str">
        <f>C15&amp;")"</f>
        <v>0.5)</v>
      </c>
      <c r="G25" s="38"/>
    </row>
    <row r="26" spans="1:7" ht="21">
      <c r="A26" s="29"/>
      <c r="B26" s="38"/>
      <c r="C26" s="38"/>
      <c r="D26" s="38"/>
      <c r="E26" s="38"/>
      <c r="F26" s="38"/>
      <c r="G26" s="38"/>
    </row>
    <row r="27" spans="1:7" ht="24.75">
      <c r="A27" s="8"/>
      <c r="B27" s="7"/>
      <c r="C27" s="7"/>
      <c r="D27" s="7"/>
      <c r="E27" s="7"/>
      <c r="F27" s="7"/>
      <c r="G27" s="7"/>
    </row>
    <row r="28" spans="1:7" ht="24.75">
      <c r="A28" s="8"/>
      <c r="B28" s="7"/>
      <c r="C28" s="7"/>
      <c r="D28" s="7"/>
      <c r="E28" s="7"/>
      <c r="F28" s="7"/>
      <c r="G28" s="7"/>
    </row>
  </sheetData>
  <sheetProtection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A1" sqref="A1"/>
    </sheetView>
  </sheetViews>
  <sheetFormatPr defaultColWidth="11.00390625" defaultRowHeight="12"/>
  <cols>
    <col min="1" max="1" width="11.625" style="11" customWidth="1"/>
    <col min="2" max="2" width="15.875" style="11" customWidth="1"/>
    <col min="3" max="3" width="11.50390625" style="11" customWidth="1"/>
    <col min="4" max="4" width="8.875" style="11" customWidth="1"/>
    <col min="5" max="5" width="11.00390625" style="11" customWidth="1"/>
    <col min="6" max="6" width="2.625" style="11" customWidth="1"/>
    <col min="7" max="7" width="11.50390625" style="11" customWidth="1"/>
    <col min="8" max="9" width="12.125" style="11" customWidth="1"/>
    <col min="10" max="10" width="13.125" style="11" customWidth="1"/>
    <col min="11" max="16384" width="10.875" style="11" customWidth="1"/>
  </cols>
  <sheetData>
    <row r="1" spans="1:11" ht="16.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>
      <c r="A2" s="53" t="str">
        <f>"Observe y= "&amp;y_1&amp;" &amp; y= "&amp;y_2&amp;" errors in n = 2 manuscripts with x = "&amp;x_1&amp;" &amp; x ="&amp;x_2&amp;" pages, respectively"</f>
        <v>Observe y= 2 &amp; y= 5 errors in n = 2 manuscripts with x = 1 &amp; x =2 pages, respectively</v>
      </c>
      <c r="B2" s="54"/>
      <c r="C2" s="54"/>
      <c r="D2" s="54"/>
      <c r="E2" s="54"/>
      <c r="F2" s="54"/>
      <c r="G2" s="54"/>
      <c r="H2" s="54"/>
      <c r="I2" s="53"/>
      <c r="J2" s="53"/>
      <c r="K2" s="53"/>
    </row>
    <row r="3" spans="1:11" ht="9.75" customHeight="1">
      <c r="A3" s="53"/>
      <c r="B3" s="54"/>
      <c r="C3" s="54"/>
      <c r="D3" s="54"/>
      <c r="E3" s="54"/>
      <c r="F3" s="54"/>
      <c r="G3" s="54"/>
      <c r="H3" s="54"/>
      <c r="I3" s="53"/>
      <c r="J3" s="53"/>
      <c r="K3" s="53"/>
    </row>
    <row r="4" spans="1:11" ht="16.5">
      <c r="A4" s="55" t="s">
        <v>16</v>
      </c>
      <c r="B4" s="54"/>
      <c r="C4" s="54"/>
      <c r="D4" s="54"/>
      <c r="E4" s="54"/>
      <c r="F4" s="54"/>
      <c r="G4" s="54"/>
      <c r="H4" s="54"/>
      <c r="I4" s="53"/>
      <c r="J4" s="53"/>
      <c r="K4" s="53"/>
    </row>
    <row r="5" spans="1:11" ht="9.75" customHeight="1">
      <c r="A5" s="55"/>
      <c r="B5" s="54"/>
      <c r="C5" s="54"/>
      <c r="D5" s="54"/>
      <c r="E5" s="54"/>
      <c r="F5" s="54"/>
      <c r="G5" s="54"/>
      <c r="H5" s="54"/>
      <c r="I5" s="53"/>
      <c r="J5" s="53"/>
      <c r="K5" s="53"/>
    </row>
    <row r="6" spans="1:11" ht="15.75" customHeight="1">
      <c r="A6" s="56" t="s">
        <v>40</v>
      </c>
      <c r="B6" s="57"/>
      <c r="C6" s="57"/>
      <c r="D6" s="57"/>
      <c r="E6" s="57"/>
      <c r="F6" s="57"/>
      <c r="G6" s="57"/>
      <c r="H6" s="57"/>
      <c r="I6" s="56"/>
      <c r="J6" s="56"/>
      <c r="K6" s="56"/>
    </row>
    <row r="7" spans="1:11" ht="9" customHeight="1">
      <c r="A7" s="56"/>
      <c r="B7" s="57"/>
      <c r="C7" s="57"/>
      <c r="D7" s="57"/>
      <c r="E7" s="57"/>
      <c r="F7" s="57"/>
      <c r="G7" s="57"/>
      <c r="H7" s="57"/>
      <c r="I7" s="56"/>
      <c r="J7" s="56"/>
      <c r="K7" s="56"/>
    </row>
    <row r="8" spans="1:11" ht="15.75" customHeight="1">
      <c r="A8" s="58" t="s">
        <v>43</v>
      </c>
      <c r="B8" s="59"/>
      <c r="C8" s="59">
        <v>1</v>
      </c>
      <c r="D8" s="59">
        <v>2</v>
      </c>
      <c r="E8" s="57"/>
      <c r="F8" s="57"/>
      <c r="G8" s="57"/>
      <c r="H8" s="57"/>
      <c r="I8" s="56"/>
      <c r="J8" s="56"/>
      <c r="K8" s="56"/>
    </row>
    <row r="9" spans="1:11" ht="25.5" customHeight="1">
      <c r="A9" s="56" t="s">
        <v>41</v>
      </c>
      <c r="B9" s="57"/>
      <c r="C9" s="57">
        <v>2</v>
      </c>
      <c r="D9" s="57">
        <v>5</v>
      </c>
      <c r="E9" s="57" t="str">
        <f>"sum y: "&amp;(y_1+y_2)</f>
        <v>sum y: 7</v>
      </c>
      <c r="F9" s="57"/>
      <c r="G9" s="57"/>
      <c r="H9" s="57">
        <f>y_1</f>
        <v>2</v>
      </c>
      <c r="I9" s="57">
        <f>y_2</f>
        <v>5</v>
      </c>
      <c r="J9" s="56"/>
      <c r="K9" s="56"/>
    </row>
    <row r="10" spans="1:14" s="14" customFormat="1" ht="25.5" customHeight="1">
      <c r="A10" s="58" t="s">
        <v>42</v>
      </c>
      <c r="B10" s="59"/>
      <c r="C10" s="59">
        <v>1</v>
      </c>
      <c r="D10" s="59">
        <v>2</v>
      </c>
      <c r="E10" s="57" t="str">
        <f>"sum x: "&amp;(x_1+x_2)</f>
        <v>sum x: 3</v>
      </c>
      <c r="F10" s="57"/>
      <c r="G10" s="57"/>
      <c r="H10" s="57">
        <v>1</v>
      </c>
      <c r="I10" s="57">
        <v>2</v>
      </c>
      <c r="J10" s="60"/>
      <c r="K10" s="60"/>
      <c r="L10" s="13"/>
      <c r="M10" s="13"/>
      <c r="N10" s="13"/>
    </row>
    <row r="11" spans="1:14" ht="15.75" customHeight="1">
      <c r="A11" s="56" t="s">
        <v>37</v>
      </c>
      <c r="B11" s="57"/>
      <c r="C11" s="61">
        <f>y_1/x_1</f>
        <v>2</v>
      </c>
      <c r="D11" s="61">
        <f>y_2/x_2</f>
        <v>2.5</v>
      </c>
      <c r="E11" s="57"/>
      <c r="F11" s="57"/>
      <c r="G11" s="57"/>
      <c r="H11" s="57"/>
      <c r="I11" s="57"/>
      <c r="J11" s="57"/>
      <c r="K11" s="57"/>
      <c r="L11" s="12"/>
      <c r="M11" s="12"/>
      <c r="N11" s="12"/>
    </row>
    <row r="12" spans="1:14" ht="7.5" customHeight="1">
      <c r="A12" s="56"/>
      <c r="B12" s="57"/>
      <c r="C12" s="61"/>
      <c r="D12" s="61"/>
      <c r="E12" s="57"/>
      <c r="F12" s="57"/>
      <c r="G12" s="57"/>
      <c r="H12" s="57"/>
      <c r="I12" s="57"/>
      <c r="J12" s="57"/>
      <c r="K12" s="57"/>
      <c r="L12" s="12"/>
      <c r="M12" s="12"/>
      <c r="N12" s="12"/>
    </row>
    <row r="13" spans="1:14" ht="15.75" customHeight="1">
      <c r="A13" s="62" t="s">
        <v>38</v>
      </c>
      <c r="B13" s="57"/>
      <c r="C13" s="61"/>
      <c r="D13" s="61"/>
      <c r="E13" s="57"/>
      <c r="F13" s="57"/>
      <c r="G13" s="57"/>
      <c r="H13" s="57"/>
      <c r="I13" s="57"/>
      <c r="J13" s="57"/>
      <c r="K13" s="57"/>
      <c r="L13" s="12"/>
      <c r="M13" s="12"/>
      <c r="N13" s="12"/>
    </row>
    <row r="14" spans="1:14" ht="18.75" customHeight="1">
      <c r="A14" s="62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2"/>
      <c r="M14" s="12"/>
      <c r="N14" s="12"/>
    </row>
    <row r="15" spans="1:14" ht="21" customHeight="1">
      <c r="A15" s="81">
        <v>2.4</v>
      </c>
      <c r="B15" s="63" t="s">
        <v>39</v>
      </c>
      <c r="C15" s="57"/>
      <c r="D15" s="57"/>
      <c r="E15" s="57"/>
      <c r="F15" s="57"/>
      <c r="G15" s="57"/>
      <c r="H15" s="57"/>
      <c r="I15" s="57"/>
      <c r="J15" s="57"/>
      <c r="K15" s="57"/>
      <c r="L15" s="12"/>
      <c r="M15" s="12"/>
      <c r="N15" s="12"/>
    </row>
    <row r="16" spans="1:14" ht="9" customHeight="1">
      <c r="A16" s="62"/>
      <c r="B16" s="63"/>
      <c r="C16" s="57"/>
      <c r="D16" s="57"/>
      <c r="E16" s="57"/>
      <c r="F16" s="57"/>
      <c r="G16" s="57"/>
      <c r="H16" s="57"/>
      <c r="I16" s="57"/>
      <c r="J16" s="57"/>
      <c r="K16" s="57"/>
      <c r="L16" s="12"/>
      <c r="M16" s="12"/>
      <c r="N16" s="12"/>
    </row>
    <row r="17" spans="1:14" ht="16.5">
      <c r="A17" s="56"/>
      <c r="B17" s="64"/>
      <c r="C17" s="64"/>
      <c r="D17" s="64"/>
      <c r="E17" s="65" t="s">
        <v>18</v>
      </c>
      <c r="F17" s="64"/>
      <c r="G17" s="64"/>
      <c r="H17" s="64"/>
      <c r="I17" s="64"/>
      <c r="J17" s="64"/>
      <c r="K17" s="64"/>
      <c r="L17" s="12"/>
      <c r="M17" s="12"/>
      <c r="N17" s="12"/>
    </row>
    <row r="18" spans="1:14" ht="18" thickBot="1">
      <c r="A18" s="56" t="s">
        <v>25</v>
      </c>
      <c r="B18" s="64"/>
      <c r="C18" s="66">
        <f>C29*mean_per_page</f>
        <v>2.4</v>
      </c>
      <c r="D18" s="66">
        <f>D29*mean_per_page</f>
        <v>4.8</v>
      </c>
      <c r="E18" s="61">
        <f>C18+D18</f>
        <v>7.199999999999999</v>
      </c>
      <c r="F18" s="61"/>
      <c r="G18" s="64"/>
      <c r="H18" s="66">
        <f>H29*mean_per_page</f>
        <v>2.4</v>
      </c>
      <c r="I18" s="66">
        <f>I29*mean_per_page</f>
        <v>4.8</v>
      </c>
      <c r="J18" s="64"/>
      <c r="K18" s="64"/>
      <c r="L18" s="12"/>
      <c r="M18" s="12"/>
      <c r="N18" s="12"/>
    </row>
    <row r="19" spans="1:14" ht="21" customHeight="1" thickBot="1">
      <c r="A19" s="56" t="s">
        <v>24</v>
      </c>
      <c r="B19" s="64"/>
      <c r="C19" s="61">
        <f>y_1-C18</f>
        <v>-0.3999999999999999</v>
      </c>
      <c r="D19" s="61">
        <f>y_2-D18</f>
        <v>0.20000000000000018</v>
      </c>
      <c r="E19" s="64">
        <f>C19+D19</f>
        <v>-0.19999999999999973</v>
      </c>
      <c r="F19" s="64"/>
      <c r="G19" s="56" t="s">
        <v>17</v>
      </c>
      <c r="H19" s="64"/>
      <c r="I19" s="64"/>
      <c r="J19" s="67" t="s">
        <v>19</v>
      </c>
      <c r="K19" s="67" t="s">
        <v>20</v>
      </c>
      <c r="L19" s="12"/>
      <c r="M19" s="12"/>
      <c r="N19" s="12"/>
    </row>
    <row r="20" spans="1:14" ht="16.5">
      <c r="A20" s="68" t="s">
        <v>23</v>
      </c>
      <c r="B20" s="64"/>
      <c r="C20" s="61">
        <f>C19^2</f>
        <v>0.15999999999999992</v>
      </c>
      <c r="D20" s="61">
        <f>D19^2</f>
        <v>0.04000000000000007</v>
      </c>
      <c r="E20" s="64">
        <f>C20+D20</f>
        <v>0.19999999999999998</v>
      </c>
      <c r="F20" s="61"/>
      <c r="G20" s="64"/>
      <c r="H20" s="69">
        <f>y_1</f>
        <v>2</v>
      </c>
      <c r="I20" s="69">
        <f>y_2</f>
        <v>5</v>
      </c>
      <c r="J20" s="64" t="s">
        <v>21</v>
      </c>
      <c r="K20" s="64" t="s">
        <v>22</v>
      </c>
      <c r="L20" s="12"/>
      <c r="M20" s="12"/>
      <c r="N20" s="12"/>
    </row>
    <row r="21" spans="1:14" ht="16.5">
      <c r="A21" s="56"/>
      <c r="B21" s="53"/>
      <c r="C21" s="64"/>
      <c r="D21" s="64"/>
      <c r="E21" s="64"/>
      <c r="F21" s="64"/>
      <c r="G21" s="64" t="s">
        <v>15</v>
      </c>
      <c r="H21" s="64"/>
      <c r="I21" s="64"/>
      <c r="J21" s="70">
        <f>H26*I23</f>
        <v>0.04565592634244775</v>
      </c>
      <c r="K21" s="64">
        <f>LN(J21)</f>
        <v>-3.086621859064965</v>
      </c>
      <c r="L21" s="12"/>
      <c r="M21" s="12"/>
      <c r="N21" s="12"/>
    </row>
    <row r="22" spans="1:14" ht="18" thickBot="1">
      <c r="A22" s="71" t="s">
        <v>26</v>
      </c>
      <c r="B22" s="54"/>
      <c r="C22" s="72">
        <f>(C19^2)/C18</f>
        <v>0.06666666666666664</v>
      </c>
      <c r="D22" s="72">
        <f>(D19^2)/D18</f>
        <v>0.008333333333333349</v>
      </c>
      <c r="E22" s="64">
        <f>C22+D22</f>
        <v>0.07499999999999998</v>
      </c>
      <c r="F22" s="54"/>
      <c r="G22" s="54">
        <v>6</v>
      </c>
      <c r="H22" s="64">
        <f aca="true" t="shared" si="0" ref="H22:I27">POISSON($G22,H$18,FALSE)</f>
        <v>0.024078431736438487</v>
      </c>
      <c r="I22" s="64">
        <f t="shared" si="0"/>
        <v>0.13979814691510617</v>
      </c>
      <c r="J22" s="56"/>
      <c r="K22" s="56"/>
      <c r="L22" s="12"/>
      <c r="M22" s="12"/>
      <c r="N22" s="12"/>
    </row>
    <row r="23" spans="1:14" ht="18" thickBot="1">
      <c r="A23" s="56"/>
      <c r="B23" s="54"/>
      <c r="C23" s="54"/>
      <c r="D23" s="54"/>
      <c r="E23" s="54"/>
      <c r="F23" s="54"/>
      <c r="G23" s="54">
        <v>5</v>
      </c>
      <c r="H23" s="64">
        <f t="shared" si="0"/>
        <v>0.060196079341096255</v>
      </c>
      <c r="I23" s="73">
        <f t="shared" si="0"/>
        <v>0.17474768364388293</v>
      </c>
      <c r="J23" s="56"/>
      <c r="K23" s="56"/>
      <c r="L23" s="12"/>
      <c r="M23" s="12"/>
      <c r="N23" s="12"/>
    </row>
    <row r="24" spans="1:11" ht="16.5">
      <c r="A24" s="53"/>
      <c r="B24" s="54"/>
      <c r="C24" s="54"/>
      <c r="D24" s="54"/>
      <c r="E24" s="54"/>
      <c r="F24" s="54"/>
      <c r="G24" s="54">
        <v>4</v>
      </c>
      <c r="H24" s="64">
        <f t="shared" si="0"/>
        <v>0.12540849862728382</v>
      </c>
      <c r="I24" s="64">
        <f t="shared" si="0"/>
        <v>0.1820288371290446</v>
      </c>
      <c r="J24" s="53"/>
      <c r="K24" s="53"/>
    </row>
    <row r="25" spans="1:11" ht="18" thickBot="1">
      <c r="A25" s="54" t="s">
        <v>35</v>
      </c>
      <c r="B25" s="54"/>
      <c r="C25" s="54"/>
      <c r="D25" s="54"/>
      <c r="E25" s="54"/>
      <c r="F25" s="54"/>
      <c r="G25" s="54">
        <v>3</v>
      </c>
      <c r="H25" s="64">
        <f t="shared" si="0"/>
        <v>0.20901416437880638</v>
      </c>
      <c r="I25" s="64">
        <f t="shared" si="0"/>
        <v>0.15169069760753712</v>
      </c>
      <c r="J25" s="53"/>
      <c r="K25" s="53"/>
    </row>
    <row r="26" spans="1:11" ht="18" thickBot="1">
      <c r="A26" s="54">
        <v>2</v>
      </c>
      <c r="B26" s="54"/>
      <c r="C26" s="54"/>
      <c r="D26" s="54"/>
      <c r="E26" s="54"/>
      <c r="F26" s="54"/>
      <c r="G26" s="54">
        <v>2</v>
      </c>
      <c r="H26" s="73">
        <f t="shared" si="0"/>
        <v>0.26126770547350797</v>
      </c>
      <c r="I26" s="64">
        <f t="shared" si="0"/>
        <v>0.09480668600471075</v>
      </c>
      <c r="J26" s="53"/>
      <c r="K26" s="53"/>
    </row>
    <row r="27" spans="1:11" ht="16.5">
      <c r="A27" s="54" t="s">
        <v>36</v>
      </c>
      <c r="B27" s="54"/>
      <c r="C27" s="54"/>
      <c r="D27" s="54"/>
      <c r="E27" s="54"/>
      <c r="F27" s="54"/>
      <c r="G27" s="54">
        <v>1</v>
      </c>
      <c r="H27" s="64">
        <f t="shared" si="0"/>
        <v>0.21772308789459002</v>
      </c>
      <c r="I27" s="64">
        <f t="shared" si="0"/>
        <v>0.03950278583529614</v>
      </c>
      <c r="J27" s="53"/>
      <c r="K27" s="53"/>
    </row>
    <row r="28" spans="1:11" ht="16.5">
      <c r="A28" s="54">
        <v>2.5</v>
      </c>
      <c r="B28" s="54"/>
      <c r="C28" s="54"/>
      <c r="D28" s="54"/>
      <c r="E28" s="54"/>
      <c r="F28" s="54"/>
      <c r="G28" s="54">
        <v>0</v>
      </c>
      <c r="H28" s="74">
        <f>POISSON($G28,H$18,FALSE)</f>
        <v>0.09071795328941251</v>
      </c>
      <c r="I28" s="74">
        <f>POISSON($G28,I$18,FALSE)</f>
        <v>0.00822974704902003</v>
      </c>
      <c r="J28" s="53"/>
      <c r="K28" s="53"/>
    </row>
    <row r="29" spans="1:11" ht="16.5">
      <c r="A29" s="53"/>
      <c r="B29" s="53"/>
      <c r="C29" s="54">
        <f>C10</f>
        <v>1</v>
      </c>
      <c r="D29" s="54">
        <f>D10</f>
        <v>2</v>
      </c>
      <c r="E29" s="53"/>
      <c r="F29" s="53"/>
      <c r="G29" s="53" t="s">
        <v>27</v>
      </c>
      <c r="H29" s="54">
        <f>H10</f>
        <v>1</v>
      </c>
      <c r="I29" s="54">
        <f>I10</f>
        <v>2</v>
      </c>
      <c r="J29" s="53"/>
      <c r="K29" s="53"/>
    </row>
    <row r="30" spans="1:11" ht="16.5">
      <c r="A30" s="53"/>
      <c r="B30" s="53"/>
      <c r="C30" s="54"/>
      <c r="D30" s="54"/>
      <c r="E30" s="54"/>
      <c r="F30" s="54"/>
      <c r="G30" s="53"/>
      <c r="H30" s="53"/>
      <c r="I30" s="53"/>
      <c r="J30" s="53"/>
      <c r="K30" s="53"/>
    </row>
    <row r="31" spans="1:11" ht="16.5">
      <c r="A31" s="53"/>
      <c r="B31" s="53"/>
      <c r="C31" s="75" t="s">
        <v>31</v>
      </c>
      <c r="D31" s="76" t="s">
        <v>31</v>
      </c>
      <c r="E31" s="53"/>
      <c r="F31" s="53"/>
      <c r="G31" s="55" t="s">
        <v>31</v>
      </c>
      <c r="H31" s="53"/>
      <c r="I31" s="53"/>
      <c r="J31" s="53"/>
      <c r="K31" s="53"/>
    </row>
    <row r="32" spans="1:11" ht="16.5">
      <c r="A32" s="53"/>
      <c r="B32" s="55" t="s">
        <v>30</v>
      </c>
      <c r="C32" s="54" t="s">
        <v>32</v>
      </c>
      <c r="D32" s="53" t="s">
        <v>33</v>
      </c>
      <c r="E32" s="53"/>
      <c r="F32" s="53"/>
      <c r="G32" s="53" t="s">
        <v>34</v>
      </c>
      <c r="H32" s="53"/>
      <c r="I32" s="53" t="s">
        <v>28</v>
      </c>
      <c r="J32" s="53"/>
      <c r="K32" s="53"/>
    </row>
    <row r="33" spans="1:11" ht="16.5">
      <c r="A33" s="53"/>
      <c r="B33" s="54">
        <f>_min</f>
        <v>2</v>
      </c>
      <c r="C33" s="77">
        <f aca="true" t="shared" si="1" ref="C33:C43">(y_1-$B33*x_1)+(y_2-$B33*x_2)</f>
        <v>1</v>
      </c>
      <c r="D33" s="77">
        <f aca="true" t="shared" si="2" ref="D33:D43">(y_1-$B33*x_1)^2+(y_2-$B33*x_2)^2</f>
        <v>1</v>
      </c>
      <c r="E33" s="53"/>
      <c r="F33" s="53"/>
      <c r="G33" s="78">
        <f aca="true" t="shared" si="3" ref="G33:G43">(y_1-$B33*x_1)^2/$B33*x_1+(y_2-$B33*x_2)^2/$B33*x_2</f>
        <v>1</v>
      </c>
      <c r="H33" s="53"/>
      <c r="I33" s="79">
        <f aca="true" t="shared" si="4" ref="I33:I43">LN(POISSON(y_1,$B33*x_1,FALSE))+LN(POISSON(y_2,$B33*x_2,FALSE))</f>
        <v>-3.1628727566226473</v>
      </c>
      <c r="J33" s="53"/>
      <c r="K33" s="53"/>
    </row>
    <row r="34" spans="1:11" ht="16.5">
      <c r="A34" s="80">
        <v>1</v>
      </c>
      <c r="B34" s="54">
        <f>_min+(A34/10)*(_max-_min)</f>
        <v>2.05</v>
      </c>
      <c r="C34" s="77">
        <f t="shared" si="1"/>
        <v>0.8500000000000005</v>
      </c>
      <c r="D34" s="77">
        <f t="shared" si="2"/>
        <v>0.8125000000000006</v>
      </c>
      <c r="E34" s="53"/>
      <c r="F34" s="53"/>
      <c r="G34" s="78">
        <f t="shared" si="3"/>
        <v>0.791463414634147</v>
      </c>
      <c r="H34" s="53"/>
      <c r="I34" s="79">
        <f t="shared" si="4"/>
        <v>-3.140024468490047</v>
      </c>
      <c r="J34" s="53"/>
      <c r="K34" s="53"/>
    </row>
    <row r="35" spans="1:11" ht="16.5">
      <c r="A35" s="80">
        <v>2</v>
      </c>
      <c r="B35" s="54">
        <f aca="true" t="shared" si="5" ref="B35:B42">_min+(A35/10)*(_max-_min)</f>
        <v>2.1</v>
      </c>
      <c r="C35" s="77">
        <f t="shared" si="1"/>
        <v>0.6999999999999997</v>
      </c>
      <c r="D35" s="77">
        <f t="shared" si="2"/>
        <v>0.6499999999999997</v>
      </c>
      <c r="E35" s="53"/>
      <c r="F35" s="53"/>
      <c r="G35" s="78">
        <f t="shared" si="3"/>
        <v>0.614285714285714</v>
      </c>
      <c r="H35" s="53"/>
      <c r="I35" s="79">
        <f t="shared" si="4"/>
        <v>-3.121341607436623</v>
      </c>
      <c r="J35" s="53"/>
      <c r="K35" s="53"/>
    </row>
    <row r="36" spans="1:11" ht="16.5">
      <c r="A36" s="80">
        <v>3</v>
      </c>
      <c r="B36" s="54">
        <f t="shared" si="5"/>
        <v>2.15</v>
      </c>
      <c r="C36" s="77">
        <f t="shared" si="1"/>
        <v>0.5500000000000003</v>
      </c>
      <c r="D36" s="77">
        <f t="shared" si="2"/>
        <v>0.5125000000000003</v>
      </c>
      <c r="E36" s="53"/>
      <c r="F36" s="53"/>
      <c r="G36" s="78">
        <f t="shared" si="3"/>
        <v>0.4662790697674421</v>
      </c>
      <c r="H36" s="53"/>
      <c r="I36" s="79">
        <f t="shared" si="4"/>
        <v>-3.1066281255652646</v>
      </c>
      <c r="J36" s="53"/>
      <c r="K36" s="53"/>
    </row>
    <row r="37" spans="1:11" ht="16.5">
      <c r="A37" s="80">
        <v>4</v>
      </c>
      <c r="B37" s="54">
        <f t="shared" si="5"/>
        <v>2.2</v>
      </c>
      <c r="C37" s="77">
        <f t="shared" si="1"/>
        <v>0.39999999999999947</v>
      </c>
      <c r="D37" s="77">
        <f t="shared" si="2"/>
        <v>0.3999999999999997</v>
      </c>
      <c r="E37" s="53"/>
      <c r="F37" s="53"/>
      <c r="G37" s="78">
        <f t="shared" si="3"/>
        <v>0.34545454545454507</v>
      </c>
      <c r="H37" s="53"/>
      <c r="I37" s="79">
        <f t="shared" si="4"/>
        <v>-3.0957014979923736</v>
      </c>
      <c r="J37" s="53"/>
      <c r="K37" s="53"/>
    </row>
    <row r="38" spans="1:11" ht="16.5">
      <c r="A38" s="80">
        <v>5</v>
      </c>
      <c r="B38" s="54">
        <f t="shared" si="5"/>
        <v>2.25</v>
      </c>
      <c r="C38" s="77">
        <f t="shared" si="1"/>
        <v>0.25</v>
      </c>
      <c r="D38" s="77">
        <f t="shared" si="2"/>
        <v>0.3125</v>
      </c>
      <c r="E38" s="53"/>
      <c r="F38" s="53"/>
      <c r="G38" s="78">
        <f t="shared" si="3"/>
        <v>0.25</v>
      </c>
      <c r="H38" s="53"/>
      <c r="I38" s="79">
        <f t="shared" si="4"/>
        <v>-3.0883915070279624</v>
      </c>
      <c r="J38" s="53"/>
      <c r="K38" s="53"/>
    </row>
    <row r="39" spans="1:11" ht="16.5">
      <c r="A39" s="80">
        <v>6</v>
      </c>
      <c r="B39" s="54">
        <f t="shared" si="5"/>
        <v>2.3</v>
      </c>
      <c r="C39" s="77">
        <f t="shared" si="1"/>
        <v>0.10000000000000053</v>
      </c>
      <c r="D39" s="77">
        <f t="shared" si="2"/>
        <v>0.25000000000000017</v>
      </c>
      <c r="E39" s="53"/>
      <c r="F39" s="53"/>
      <c r="G39" s="78">
        <f t="shared" si="3"/>
        <v>0.1782608695652176</v>
      </c>
      <c r="H39" s="53"/>
      <c r="I39" s="79">
        <f t="shared" si="4"/>
        <v>-3.0845391599965373</v>
      </c>
      <c r="J39" s="53"/>
      <c r="K39" s="53"/>
    </row>
    <row r="40" spans="1:11" ht="16.5">
      <c r="A40" s="80">
        <v>7</v>
      </c>
      <c r="B40" s="54">
        <f t="shared" si="5"/>
        <v>2.35</v>
      </c>
      <c r="C40" s="77">
        <f t="shared" si="1"/>
        <v>-0.050000000000000266</v>
      </c>
      <c r="D40" s="77">
        <f t="shared" si="2"/>
        <v>0.21249999999999997</v>
      </c>
      <c r="E40" s="53"/>
      <c r="F40" s="53"/>
      <c r="G40" s="78">
        <f t="shared" si="3"/>
        <v>0.12872340425531908</v>
      </c>
      <c r="H40" s="53"/>
      <c r="I40" s="79">
        <f t="shared" si="4"/>
        <v>-3.083995723449792</v>
      </c>
      <c r="J40" s="53"/>
      <c r="K40" s="53"/>
    </row>
    <row r="41" spans="1:11" ht="16.5">
      <c r="A41" s="80">
        <v>8</v>
      </c>
      <c r="B41" s="54">
        <f t="shared" si="5"/>
        <v>2.4</v>
      </c>
      <c r="C41" s="77">
        <f t="shared" si="1"/>
        <v>-0.19999999999999973</v>
      </c>
      <c r="D41" s="77">
        <f t="shared" si="2"/>
        <v>0.19999999999999998</v>
      </c>
      <c r="E41" s="53"/>
      <c r="F41" s="53"/>
      <c r="G41" s="78">
        <f t="shared" si="3"/>
        <v>0.10000000000000003</v>
      </c>
      <c r="H41" s="53"/>
      <c r="I41" s="79">
        <f t="shared" si="4"/>
        <v>-3.086621859064965</v>
      </c>
      <c r="J41" s="53"/>
      <c r="K41" s="53"/>
    </row>
    <row r="42" spans="1:11" ht="16.5">
      <c r="A42" s="80">
        <v>9</v>
      </c>
      <c r="B42" s="54">
        <f t="shared" si="5"/>
        <v>2.45</v>
      </c>
      <c r="C42" s="77">
        <f t="shared" si="1"/>
        <v>-0.35000000000000053</v>
      </c>
      <c r="D42" s="77">
        <f t="shared" si="2"/>
        <v>0.21250000000000008</v>
      </c>
      <c r="E42" s="53"/>
      <c r="F42" s="53"/>
      <c r="G42" s="78">
        <f t="shared" si="3"/>
        <v>0.09081632653061225</v>
      </c>
      <c r="H42" s="53"/>
      <c r="I42" s="79">
        <f t="shared" si="4"/>
        <v>-3.092286848645815</v>
      </c>
      <c r="J42" s="53"/>
      <c r="K42" s="53"/>
    </row>
    <row r="43" spans="1:11" ht="16.5">
      <c r="A43" s="53"/>
      <c r="B43" s="54">
        <f>_max</f>
        <v>2.5</v>
      </c>
      <c r="C43" s="77">
        <f t="shared" si="1"/>
        <v>-0.5</v>
      </c>
      <c r="D43" s="77">
        <f t="shared" si="2"/>
        <v>0.25</v>
      </c>
      <c r="E43" s="53"/>
      <c r="F43" s="53"/>
      <c r="G43" s="78">
        <f t="shared" si="3"/>
        <v>0.1</v>
      </c>
      <c r="H43" s="53"/>
      <c r="I43" s="79">
        <f t="shared" si="4"/>
        <v>-3.1008678974231794</v>
      </c>
      <c r="J43" s="53"/>
      <c r="K43" s="53"/>
    </row>
    <row r="44" spans="1:11" ht="16.5">
      <c r="A44" s="53"/>
      <c r="B44" s="77"/>
      <c r="C44" s="77"/>
      <c r="D44" s="53"/>
      <c r="E44" s="53"/>
      <c r="F44" s="53"/>
      <c r="G44" s="53"/>
      <c r="H44" s="53"/>
      <c r="I44" s="53"/>
      <c r="J44" s="53"/>
      <c r="K44" s="53"/>
    </row>
    <row r="45" spans="1:11" ht="16.5">
      <c r="A45" s="53"/>
      <c r="B45" s="77"/>
      <c r="C45" s="77"/>
      <c r="D45" s="53"/>
      <c r="E45" s="53"/>
      <c r="F45" s="53"/>
      <c r="G45" s="53"/>
      <c r="H45" s="53"/>
      <c r="I45" s="53"/>
      <c r="J45" s="53"/>
      <c r="K45" s="53"/>
    </row>
    <row r="46" spans="1:11" ht="16.5">
      <c r="A46" s="53"/>
      <c r="B46" s="77"/>
      <c r="C46" s="77"/>
      <c r="D46" s="53"/>
      <c r="E46" s="53"/>
      <c r="F46" s="53"/>
      <c r="G46" s="53"/>
      <c r="H46" s="53"/>
      <c r="I46" s="53"/>
      <c r="J46" s="53"/>
      <c r="K46" s="53"/>
    </row>
    <row r="47" spans="1:11" ht="16.5">
      <c r="A47" s="53"/>
      <c r="B47" s="77"/>
      <c r="C47" s="77"/>
      <c r="D47" s="53"/>
      <c r="E47" s="53"/>
      <c r="F47" s="53"/>
      <c r="G47" s="53"/>
      <c r="H47" s="53"/>
      <c r="I47" s="53"/>
      <c r="J47" s="53"/>
      <c r="K47" s="53"/>
    </row>
    <row r="48" spans="1:11" ht="16.5">
      <c r="A48" s="53"/>
      <c r="B48" s="77"/>
      <c r="C48" s="77"/>
      <c r="D48" s="53"/>
      <c r="E48" s="53"/>
      <c r="F48" s="53"/>
      <c r="G48" s="53"/>
      <c r="H48" s="53"/>
      <c r="I48" s="53"/>
      <c r="J48" s="53"/>
      <c r="K48" s="53"/>
    </row>
    <row r="49" spans="1:11" ht="16.5">
      <c r="A49" s="53"/>
      <c r="B49" s="77"/>
      <c r="C49" s="77"/>
      <c r="D49" s="53"/>
      <c r="E49" s="53"/>
      <c r="F49" s="53"/>
      <c r="G49" s="53"/>
      <c r="H49" s="53"/>
      <c r="I49" s="53"/>
      <c r="J49" s="53"/>
      <c r="K49" s="53"/>
    </row>
    <row r="50" spans="1:11" ht="16.5">
      <c r="A50" s="53"/>
      <c r="B50" s="77"/>
      <c r="C50" s="77"/>
      <c r="D50" s="53"/>
      <c r="E50" s="53"/>
      <c r="F50" s="53"/>
      <c r="G50" s="53"/>
      <c r="H50" s="53"/>
      <c r="I50" s="53"/>
      <c r="J50" s="53"/>
      <c r="K50" s="53"/>
    </row>
    <row r="51" spans="1:11" ht="16.5">
      <c r="A51" s="53"/>
      <c r="B51" s="77"/>
      <c r="C51" s="77"/>
      <c r="D51" s="53"/>
      <c r="E51" s="53"/>
      <c r="F51" s="53"/>
      <c r="G51" s="53"/>
      <c r="H51" s="53"/>
      <c r="I51" s="53"/>
      <c r="J51" s="53"/>
      <c r="K51" s="53"/>
    </row>
    <row r="52" spans="1:11" ht="16.5">
      <c r="A52" s="53"/>
      <c r="B52" s="77"/>
      <c r="C52" s="77"/>
      <c r="D52" s="53"/>
      <c r="E52" s="53"/>
      <c r="F52" s="53"/>
      <c r="G52" s="53"/>
      <c r="H52" s="53"/>
      <c r="I52" s="53"/>
      <c r="J52" s="53"/>
      <c r="K52" s="53"/>
    </row>
    <row r="53" spans="1:11" ht="16.5">
      <c r="A53" s="53"/>
      <c r="B53" s="77"/>
      <c r="C53" s="77"/>
      <c r="D53" s="53"/>
      <c r="E53" s="53"/>
      <c r="F53" s="53"/>
      <c r="G53" s="53"/>
      <c r="H53" s="53"/>
      <c r="I53" s="53"/>
      <c r="J53" s="53"/>
      <c r="K53" s="53"/>
    </row>
    <row r="54" spans="1:11" ht="16.5">
      <c r="A54" s="53"/>
      <c r="B54" s="77"/>
      <c r="C54" s="77"/>
      <c r="D54" s="53"/>
      <c r="E54" s="53"/>
      <c r="F54" s="53"/>
      <c r="G54" s="53"/>
      <c r="H54" s="53"/>
      <c r="I54" s="53"/>
      <c r="J54" s="53"/>
      <c r="K54" s="53"/>
    </row>
    <row r="55" spans="1:11" ht="16.5">
      <c r="A55" s="53"/>
      <c r="B55" s="77"/>
      <c r="C55" s="77"/>
      <c r="D55" s="53"/>
      <c r="E55" s="53"/>
      <c r="F55" s="53"/>
      <c r="G55" s="53"/>
      <c r="H55" s="53"/>
      <c r="I55" s="53"/>
      <c r="J55" s="53"/>
      <c r="K55" s="53"/>
    </row>
    <row r="56" spans="1:11" ht="16.5">
      <c r="A56" s="53"/>
      <c r="B56" s="77"/>
      <c r="C56" s="77"/>
      <c r="D56" s="53"/>
      <c r="E56" s="53"/>
      <c r="F56" s="53"/>
      <c r="G56" s="53"/>
      <c r="H56" s="53"/>
      <c r="I56" s="53"/>
      <c r="J56" s="53"/>
      <c r="K56" s="53"/>
    </row>
    <row r="57" spans="1:11" ht="16.5">
      <c r="A57" s="53"/>
      <c r="B57" s="77"/>
      <c r="C57" s="77"/>
      <c r="D57" s="53"/>
      <c r="E57" s="53"/>
      <c r="F57" s="53"/>
      <c r="G57" s="53"/>
      <c r="H57" s="53"/>
      <c r="I57" s="53"/>
      <c r="J57" s="53"/>
      <c r="K57" s="53"/>
    </row>
    <row r="58" spans="1:11" ht="16.5">
      <c r="A58" s="53"/>
      <c r="B58" s="77"/>
      <c r="C58" s="77"/>
      <c r="D58" s="53"/>
      <c r="E58" s="53"/>
      <c r="F58" s="53"/>
      <c r="G58" s="53"/>
      <c r="H58" s="53"/>
      <c r="I58" s="53"/>
      <c r="J58" s="53"/>
      <c r="K58" s="53"/>
    </row>
    <row r="59" spans="1:11" ht="16.5">
      <c r="A59" s="53"/>
      <c r="B59" s="77"/>
      <c r="C59" s="77"/>
      <c r="D59" s="53"/>
      <c r="E59" s="53"/>
      <c r="F59" s="53"/>
      <c r="G59" s="53"/>
      <c r="H59" s="53"/>
      <c r="I59" s="53"/>
      <c r="J59" s="53"/>
      <c r="K59" s="53"/>
    </row>
    <row r="60" spans="1:11" ht="16.5">
      <c r="A60" s="53"/>
      <c r="B60" s="77"/>
      <c r="C60" s="77"/>
      <c r="D60" s="53"/>
      <c r="E60" s="53"/>
      <c r="F60" s="53"/>
      <c r="G60" s="53"/>
      <c r="H60" s="53"/>
      <c r="I60" s="53"/>
      <c r="J60" s="53"/>
      <c r="K60" s="53"/>
    </row>
    <row r="61" spans="1:11" ht="16.5">
      <c r="A61" s="53"/>
      <c r="B61" s="77"/>
      <c r="C61" s="77"/>
      <c r="D61" s="53"/>
      <c r="E61" s="53"/>
      <c r="F61" s="53"/>
      <c r="G61" s="53"/>
      <c r="H61" s="53"/>
      <c r="I61" s="53"/>
      <c r="J61" s="53"/>
      <c r="K61" s="53"/>
    </row>
    <row r="62" spans="1:11" ht="16.5">
      <c r="A62" s="53"/>
      <c r="B62" s="77"/>
      <c r="C62" s="77"/>
      <c r="D62" s="53"/>
      <c r="E62" s="53"/>
      <c r="F62" s="53"/>
      <c r="G62" s="53"/>
      <c r="H62" s="53"/>
      <c r="I62" s="53"/>
      <c r="J62" s="53"/>
      <c r="K62" s="53"/>
    </row>
    <row r="63" spans="1:11" ht="16.5">
      <c r="A63" s="53"/>
      <c r="B63" s="77"/>
      <c r="C63" s="77"/>
      <c r="D63" s="53"/>
      <c r="E63" s="53"/>
      <c r="F63" s="53"/>
      <c r="G63" s="53"/>
      <c r="H63" s="53"/>
      <c r="I63" s="53"/>
      <c r="J63" s="53"/>
      <c r="K63" s="53"/>
    </row>
    <row r="64" spans="1:11" ht="16.5">
      <c r="A64" s="53"/>
      <c r="B64" s="77"/>
      <c r="C64" s="77"/>
      <c r="D64" s="53"/>
      <c r="E64" s="53"/>
      <c r="F64" s="53"/>
      <c r="G64" s="53"/>
      <c r="H64" s="53"/>
      <c r="I64" s="53"/>
      <c r="J64" s="53"/>
      <c r="K64" s="53"/>
    </row>
    <row r="65" spans="1:11" ht="16.5">
      <c r="A65" s="53"/>
      <c r="B65" s="77"/>
      <c r="C65" s="77"/>
      <c r="D65" s="53"/>
      <c r="E65" s="53"/>
      <c r="F65" s="53"/>
      <c r="G65" s="53"/>
      <c r="H65" s="53"/>
      <c r="I65" s="53"/>
      <c r="J65" s="53"/>
      <c r="K65" s="53"/>
    </row>
    <row r="66" spans="1:11" ht="16.5">
      <c r="A66" s="53"/>
      <c r="B66" s="77"/>
      <c r="C66" s="77"/>
      <c r="D66" s="53"/>
      <c r="E66" s="53"/>
      <c r="F66" s="53"/>
      <c r="G66" s="53"/>
      <c r="H66" s="53"/>
      <c r="I66" s="53"/>
      <c r="J66" s="53"/>
      <c r="K66" s="53"/>
    </row>
    <row r="67" spans="1:11" ht="16.5">
      <c r="A67" s="53"/>
      <c r="B67" s="77"/>
      <c r="C67" s="77"/>
      <c r="D67" s="53"/>
      <c r="E67" s="53"/>
      <c r="F67" s="53"/>
      <c r="G67" s="53"/>
      <c r="H67" s="53"/>
      <c r="I67" s="53"/>
      <c r="J67" s="53"/>
      <c r="K67" s="53"/>
    </row>
    <row r="68" spans="1:11" ht="16.5">
      <c r="A68" s="53"/>
      <c r="B68" s="77"/>
      <c r="C68" s="77"/>
      <c r="D68" s="53"/>
      <c r="E68" s="53"/>
      <c r="F68" s="53"/>
      <c r="G68" s="53"/>
      <c r="H68" s="53"/>
      <c r="I68" s="53"/>
      <c r="J68" s="53"/>
      <c r="K68" s="53"/>
    </row>
    <row r="69" spans="1:11" ht="16.5">
      <c r="A69" s="53"/>
      <c r="B69" s="77"/>
      <c r="C69" s="77"/>
      <c r="D69" s="53"/>
      <c r="E69" s="53"/>
      <c r="F69" s="53"/>
      <c r="G69" s="53"/>
      <c r="H69" s="53"/>
      <c r="I69" s="53"/>
      <c r="J69" s="53"/>
      <c r="K69" s="53"/>
    </row>
    <row r="70" spans="1:11" ht="16.5">
      <c r="A70" s="53"/>
      <c r="B70" s="77"/>
      <c r="C70" s="77"/>
      <c r="D70" s="53"/>
      <c r="E70" s="53"/>
      <c r="F70" s="53"/>
      <c r="G70" s="53"/>
      <c r="H70" s="53"/>
      <c r="I70" s="53"/>
      <c r="J70" s="53"/>
      <c r="K70" s="53"/>
    </row>
    <row r="71" spans="1:11" ht="16.5">
      <c r="A71" s="53"/>
      <c r="B71" s="77"/>
      <c r="C71" s="77"/>
      <c r="D71" s="53"/>
      <c r="E71" s="53"/>
      <c r="F71" s="53"/>
      <c r="G71" s="53"/>
      <c r="H71" s="53"/>
      <c r="I71" s="53"/>
      <c r="J71" s="53"/>
      <c r="K71" s="53"/>
    </row>
    <row r="72" spans="1:11" ht="16.5">
      <c r="A72" s="53"/>
      <c r="B72" s="77"/>
      <c r="C72" s="77"/>
      <c r="D72" s="53"/>
      <c r="E72" s="53"/>
      <c r="F72" s="53"/>
      <c r="G72" s="53"/>
      <c r="H72" s="53"/>
      <c r="I72" s="53"/>
      <c r="J72" s="53"/>
      <c r="K72" s="53"/>
    </row>
    <row r="73" spans="1:11" ht="16.5">
      <c r="A73" s="53"/>
      <c r="B73" s="77"/>
      <c r="C73" s="77"/>
      <c r="D73" s="53"/>
      <c r="E73" s="53"/>
      <c r="F73" s="53"/>
      <c r="G73" s="53"/>
      <c r="H73" s="53"/>
      <c r="I73" s="53"/>
      <c r="J73" s="53"/>
      <c r="K73" s="53"/>
    </row>
    <row r="74" spans="1:11" ht="16.5">
      <c r="A74" s="53"/>
      <c r="B74" s="77"/>
      <c r="C74" s="77"/>
      <c r="D74" s="53"/>
      <c r="E74" s="53"/>
      <c r="F74" s="53"/>
      <c r="G74" s="53"/>
      <c r="H74" s="53"/>
      <c r="I74" s="53"/>
      <c r="J74" s="53"/>
      <c r="K74" s="53"/>
    </row>
    <row r="75" spans="1:11" ht="16.5">
      <c r="A75" s="53"/>
      <c r="B75" s="77"/>
      <c r="C75" s="77"/>
      <c r="D75" s="53"/>
      <c r="E75" s="53"/>
      <c r="F75" s="53"/>
      <c r="G75" s="53"/>
      <c r="H75" s="53"/>
      <c r="I75" s="53"/>
      <c r="J75" s="53"/>
      <c r="K75" s="53"/>
    </row>
    <row r="76" spans="1:11" ht="16.5">
      <c r="A76" s="53"/>
      <c r="B76" s="77"/>
      <c r="C76" s="77"/>
      <c r="D76" s="53"/>
      <c r="E76" s="53"/>
      <c r="F76" s="53"/>
      <c r="G76" s="53"/>
      <c r="H76" s="53"/>
      <c r="I76" s="53"/>
      <c r="J76" s="53"/>
      <c r="K76" s="53"/>
    </row>
    <row r="77" spans="1:11" ht="16.5">
      <c r="A77" s="53"/>
      <c r="B77" s="77"/>
      <c r="C77" s="77"/>
      <c r="D77" s="53"/>
      <c r="E77" s="53"/>
      <c r="F77" s="53"/>
      <c r="G77" s="53"/>
      <c r="H77" s="53"/>
      <c r="I77" s="53"/>
      <c r="J77" s="53"/>
      <c r="K77" s="53"/>
    </row>
    <row r="78" spans="1:11" ht="16.5">
      <c r="A78" s="53"/>
      <c r="B78" s="77"/>
      <c r="C78" s="77"/>
      <c r="D78" s="53"/>
      <c r="E78" s="53"/>
      <c r="F78" s="53"/>
      <c r="G78" s="53"/>
      <c r="H78" s="53"/>
      <c r="I78" s="53"/>
      <c r="J78" s="53"/>
      <c r="K78" s="53"/>
    </row>
    <row r="79" spans="1:11" ht="16.5">
      <c r="A79" s="53"/>
      <c r="B79" s="77"/>
      <c r="C79" s="77"/>
      <c r="D79" s="53"/>
      <c r="E79" s="53"/>
      <c r="F79" s="53"/>
      <c r="G79" s="53"/>
      <c r="H79" s="53"/>
      <c r="I79" s="53"/>
      <c r="J79" s="53"/>
      <c r="K79" s="53"/>
    </row>
    <row r="80" spans="1:11" ht="16.5">
      <c r="A80" s="53"/>
      <c r="B80" s="77"/>
      <c r="C80" s="77"/>
      <c r="D80" s="53"/>
      <c r="E80" s="53"/>
      <c r="F80" s="53"/>
      <c r="G80" s="53"/>
      <c r="H80" s="53"/>
      <c r="I80" s="53"/>
      <c r="J80" s="53"/>
      <c r="K80" s="53"/>
    </row>
    <row r="81" spans="1:11" ht="16.5">
      <c r="A81" s="53"/>
      <c r="B81" s="77"/>
      <c r="C81" s="77"/>
      <c r="D81" s="53"/>
      <c r="E81" s="53"/>
      <c r="F81" s="53"/>
      <c r="G81" s="53"/>
      <c r="H81" s="53"/>
      <c r="I81" s="53"/>
      <c r="J81" s="53"/>
      <c r="K81" s="53"/>
    </row>
    <row r="82" spans="1:11" ht="16.5">
      <c r="A82" s="53"/>
      <c r="B82" s="77"/>
      <c r="C82" s="77"/>
      <c r="D82" s="53"/>
      <c r="E82" s="53"/>
      <c r="F82" s="53"/>
      <c r="G82" s="53"/>
      <c r="H82" s="53"/>
      <c r="I82" s="53"/>
      <c r="J82" s="53"/>
      <c r="K82" s="53"/>
    </row>
    <row r="83" spans="1:11" ht="16.5">
      <c r="A83" s="53"/>
      <c r="B83" s="77"/>
      <c r="C83" s="77"/>
      <c r="D83" s="53"/>
      <c r="E83" s="53"/>
      <c r="F83" s="53"/>
      <c r="G83" s="53"/>
      <c r="H83" s="53"/>
      <c r="I83" s="53"/>
      <c r="J83" s="53"/>
      <c r="K83" s="53"/>
    </row>
    <row r="84" spans="1:11" ht="16.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6.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6.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6.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2004-01-02T16:52:42Z</dcterms:created>
  <cp:category/>
  <cp:version/>
  <cp:contentType/>
  <cp:contentStatus/>
</cp:coreProperties>
</file>