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00" yWindow="40" windowWidth="19260" windowHeight="125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<sst xmlns="http://schemas.openxmlformats.org/spreadsheetml/2006/main" count="100" uniqueCount="40">
  <si>
    <t>|</t>
  </si>
  <si>
    <t>Sex</t>
  </si>
  <si>
    <t>S</t>
  </si>
  <si>
    <t>#</t>
  </si>
  <si>
    <t>Age</t>
  </si>
  <si>
    <t>PARAMETER/</t>
  </si>
  <si>
    <t>HYPOTHESIS</t>
  </si>
  <si>
    <t>PRIOR</t>
  </si>
  <si>
    <t>Prob.</t>
  </si>
  <si>
    <t>NO</t>
  </si>
  <si>
    <t>YES</t>
  </si>
  <si>
    <t>Bi-Focals</t>
  </si>
  <si>
    <t>MALE</t>
  </si>
  <si>
    <t>FEMALE</t>
  </si>
  <si>
    <t>mu</t>
  </si>
  <si>
    <t>sd</t>
  </si>
  <si>
    <t>delta</t>
  </si>
  <si>
    <t>of…</t>
  </si>
  <si>
    <t>out</t>
  </si>
  <si>
    <t>no</t>
  </si>
  <si>
    <t>HIV test</t>
  </si>
  <si>
    <t>AB</t>
  </si>
  <si>
    <t>pos</t>
  </si>
  <si>
    <t>yes</t>
  </si>
  <si>
    <t>neg</t>
  </si>
  <si>
    <t>Heart Rate</t>
  </si>
  <si>
    <t>EG 1</t>
  </si>
  <si>
    <t>binary data</t>
  </si>
  <si>
    <t>-------------</t>
  </si>
  <si>
    <t>EG 2</t>
  </si>
  <si>
    <t>quantitative data</t>
  </si>
  <si>
    <r>
      <t>PRIOR Prob.</t>
    </r>
    <r>
      <rPr>
        <b/>
        <sz val="14"/>
        <rFont val="Helv"/>
        <family val="0"/>
      </rPr>
      <t xml:space="preserve"> ……. New Data  -------&gt; </t>
    </r>
    <r>
      <rPr>
        <b/>
        <sz val="14"/>
        <color indexed="10"/>
        <rFont val="Helv"/>
        <family val="0"/>
      </rPr>
      <t>POSTERIOR Prob.</t>
    </r>
  </si>
  <si>
    <t>EG 3</t>
  </si>
  <si>
    <t>2-point hypothesis/parameter</t>
  </si>
  <si>
    <t>quantitative hypothesis/parameter</t>
  </si>
  <si>
    <t>EG 4</t>
  </si>
  <si>
    <t>?</t>
  </si>
  <si>
    <t>prob(error)</t>
  </si>
  <si>
    <t>error</t>
  </si>
  <si>
    <t>Observe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</si>
</sst>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.000"/>
    <numFmt numFmtId="174" formatCode="0.0000"/>
  </numFmts>
  <fonts count="19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9"/>
      <name val="Arial"/>
      <family val="0"/>
    </font>
    <font>
      <sz val="9"/>
      <name val="Helv"/>
      <family val="0"/>
    </font>
    <font>
      <sz val="10"/>
      <name val="Helv"/>
      <family val="0"/>
    </font>
    <font>
      <b/>
      <sz val="12"/>
      <name val="Helv"/>
      <family val="0"/>
    </font>
    <font>
      <sz val="12"/>
      <name val="Helv"/>
      <family val="0"/>
    </font>
    <font>
      <b/>
      <sz val="12"/>
      <name val="Symbol"/>
      <family val="0"/>
    </font>
    <font>
      <b/>
      <sz val="14"/>
      <name val="Helv"/>
      <family val="0"/>
    </font>
    <font>
      <b/>
      <sz val="12"/>
      <color indexed="32"/>
      <name val="Helv"/>
      <family val="0"/>
    </font>
    <font>
      <b/>
      <sz val="12"/>
      <color indexed="17"/>
      <name val="Helv"/>
      <family val="0"/>
    </font>
    <font>
      <b/>
      <sz val="12"/>
      <color indexed="10"/>
      <name val="Helv"/>
      <family val="0"/>
    </font>
    <font>
      <b/>
      <sz val="12"/>
      <color indexed="39"/>
      <name val="Helv"/>
      <family val="0"/>
    </font>
    <font>
      <b/>
      <sz val="14"/>
      <color indexed="17"/>
      <name val="Helv"/>
      <family val="0"/>
    </font>
    <font>
      <b/>
      <sz val="14"/>
      <color indexed="10"/>
      <name val="Helv"/>
      <family val="0"/>
    </font>
    <font>
      <b/>
      <sz val="9"/>
      <name val="Helv"/>
      <family val="0"/>
    </font>
    <font>
      <b/>
      <sz val="9"/>
      <color indexed="17"/>
      <name val="Arial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/>
    </xf>
    <xf numFmtId="0" fontId="7" fillId="0" borderId="2" xfId="0" applyFont="1" applyBorder="1" applyAlignment="1">
      <alignment/>
    </xf>
    <xf numFmtId="0" fontId="7" fillId="0" borderId="3" xfId="0" applyFont="1" applyBorder="1" applyAlignment="1">
      <alignment/>
    </xf>
    <xf numFmtId="0" fontId="7" fillId="0" borderId="0" xfId="0" applyFont="1" applyAlignment="1">
      <alignment horizontal="left"/>
    </xf>
    <xf numFmtId="172" fontId="7" fillId="0" borderId="0" xfId="0" applyNumberFormat="1" applyFont="1" applyAlignment="1">
      <alignment horizontal="center"/>
    </xf>
    <xf numFmtId="0" fontId="7" fillId="0" borderId="4" xfId="0" applyFont="1" applyBorder="1" applyAlignment="1">
      <alignment/>
    </xf>
    <xf numFmtId="0" fontId="7" fillId="0" borderId="1" xfId="0" applyFont="1" applyBorder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 horizontal="center"/>
    </xf>
    <xf numFmtId="1" fontId="7" fillId="0" borderId="0" xfId="0" applyNumberFormat="1" applyFont="1" applyAlignment="1">
      <alignment horizontal="center"/>
    </xf>
    <xf numFmtId="0" fontId="7" fillId="0" borderId="0" xfId="0" applyFont="1" applyAlignment="1">
      <alignment horizontal="right"/>
    </xf>
    <xf numFmtId="0" fontId="10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172" fontId="7" fillId="0" borderId="0" xfId="0" applyNumberFormat="1" applyFont="1" applyAlignment="1">
      <alignment/>
    </xf>
    <xf numFmtId="0" fontId="7" fillId="0" borderId="2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4" fillId="0" borderId="4" xfId="0" applyFont="1" applyBorder="1" applyAlignment="1">
      <alignment/>
    </xf>
    <xf numFmtId="0" fontId="7" fillId="0" borderId="5" xfId="0" applyFont="1" applyBorder="1" applyAlignment="1">
      <alignment/>
    </xf>
    <xf numFmtId="0" fontId="4" fillId="0" borderId="6" xfId="0" applyFont="1" applyBorder="1" applyAlignment="1">
      <alignment/>
    </xf>
    <xf numFmtId="1" fontId="7" fillId="0" borderId="0" xfId="0" applyNumberFormat="1" applyFont="1" applyAlignment="1">
      <alignment/>
    </xf>
    <xf numFmtId="1" fontId="7" fillId="0" borderId="0" xfId="0" applyNumberFormat="1" applyFont="1" applyAlignment="1">
      <alignment horizontal="left"/>
    </xf>
    <xf numFmtId="1" fontId="7" fillId="0" borderId="0" xfId="0" applyNumberFormat="1" applyFont="1" applyAlignment="1">
      <alignment horizontal="right"/>
    </xf>
    <xf numFmtId="0" fontId="0" fillId="0" borderId="7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8" xfId="0" applyBorder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7" fillId="0" borderId="8" xfId="0" applyFont="1" applyBorder="1" applyAlignment="1">
      <alignment/>
    </xf>
    <xf numFmtId="0" fontId="7" fillId="0" borderId="7" xfId="0" applyFont="1" applyBorder="1" applyAlignment="1">
      <alignment/>
    </xf>
    <xf numFmtId="0" fontId="7" fillId="0" borderId="6" xfId="0" applyFont="1" applyBorder="1" applyAlignment="1">
      <alignment/>
    </xf>
    <xf numFmtId="0" fontId="7" fillId="0" borderId="2" xfId="0" applyFont="1" applyBorder="1" applyAlignment="1">
      <alignment horizontal="right"/>
    </xf>
    <xf numFmtId="0" fontId="7" fillId="0" borderId="4" xfId="0" applyFont="1" applyBorder="1" applyAlignment="1">
      <alignment horizontal="right"/>
    </xf>
    <xf numFmtId="0" fontId="7" fillId="0" borderId="3" xfId="0" applyFont="1" applyBorder="1" applyAlignment="1">
      <alignment horizontal="right"/>
    </xf>
    <xf numFmtId="0" fontId="4" fillId="0" borderId="1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7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 horizontal="left"/>
      <protection locked="0"/>
    </xf>
    <xf numFmtId="0" fontId="7" fillId="0" borderId="6" xfId="0" applyFont="1" applyBorder="1" applyAlignment="1" applyProtection="1">
      <alignment horizontal="center"/>
      <protection locked="0"/>
    </xf>
    <xf numFmtId="0" fontId="7" fillId="0" borderId="8" xfId="0" applyFont="1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 horizontal="center"/>
      <protection locked="0"/>
    </xf>
    <xf numFmtId="0" fontId="7" fillId="0" borderId="7" xfId="0" applyFont="1" applyBorder="1" applyAlignment="1" applyProtection="1">
      <alignment horizontal="left"/>
      <protection locked="0"/>
    </xf>
    <xf numFmtId="0" fontId="7" fillId="0" borderId="5" xfId="0" applyFont="1" applyBorder="1" applyAlignment="1" applyProtection="1">
      <alignment horizontal="left"/>
      <protection locked="0"/>
    </xf>
    <xf numFmtId="0" fontId="7" fillId="0" borderId="6" xfId="0" applyFont="1" applyBorder="1" applyAlignment="1" applyProtection="1">
      <alignment horizontal="left"/>
      <protection locked="0"/>
    </xf>
    <xf numFmtId="2" fontId="7" fillId="0" borderId="0" xfId="0" applyNumberFormat="1" applyFont="1" applyBorder="1" applyAlignment="1" applyProtection="1">
      <alignment horizontal="center"/>
      <protection locked="0"/>
    </xf>
    <xf numFmtId="2" fontId="7" fillId="0" borderId="1" xfId="0" applyNumberFormat="1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12" fillId="0" borderId="1" xfId="0" applyFont="1" applyBorder="1" applyAlignment="1" applyProtection="1">
      <alignment horizontal="left"/>
      <protection locked="0"/>
    </xf>
    <xf numFmtId="0" fontId="12" fillId="0" borderId="0" xfId="0" applyFont="1" applyAlignment="1">
      <alignment/>
    </xf>
    <xf numFmtId="0" fontId="12" fillId="0" borderId="8" xfId="0" applyFont="1" applyBorder="1" applyAlignment="1" applyProtection="1">
      <alignment horizontal="left"/>
      <protection/>
    </xf>
    <xf numFmtId="2" fontId="13" fillId="0" borderId="10" xfId="0" applyNumberFormat="1" applyFont="1" applyBorder="1" applyAlignment="1">
      <alignment horizontal="center"/>
    </xf>
    <xf numFmtId="0" fontId="13" fillId="0" borderId="0" xfId="0" applyFont="1" applyAlignment="1">
      <alignment horizontal="center"/>
    </xf>
    <xf numFmtId="2" fontId="13" fillId="0" borderId="9" xfId="0" applyNumberFormat="1" applyFont="1" applyBorder="1" applyAlignment="1">
      <alignment horizontal="center"/>
    </xf>
    <xf numFmtId="2" fontId="13" fillId="0" borderId="11" xfId="0" applyNumberFormat="1" applyFont="1" applyBorder="1" applyAlignment="1">
      <alignment horizontal="center"/>
    </xf>
    <xf numFmtId="174" fontId="14" fillId="0" borderId="0" xfId="0" applyNumberFormat="1" applyFont="1" applyAlignment="1" applyProtection="1">
      <alignment horizontal="center"/>
      <protection/>
    </xf>
    <xf numFmtId="174" fontId="14" fillId="0" borderId="0" xfId="0" applyNumberFormat="1" applyFont="1" applyAlignment="1">
      <alignment horizontal="center"/>
    </xf>
    <xf numFmtId="174" fontId="14" fillId="0" borderId="0" xfId="0" applyNumberFormat="1" applyFont="1" applyAlignment="1" applyProtection="1">
      <alignment horizontal="center"/>
      <protection locked="0"/>
    </xf>
    <xf numFmtId="2" fontId="14" fillId="0" borderId="0" xfId="0" applyNumberFormat="1" applyFont="1" applyAlignment="1">
      <alignment horizontal="center"/>
    </xf>
    <xf numFmtId="0" fontId="10" fillId="0" borderId="0" xfId="0" applyFont="1" applyAlignment="1" quotePrefix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2" fillId="0" borderId="2" xfId="0" applyFont="1" applyBorder="1" applyAlignment="1" applyProtection="1">
      <alignment horizontal="left"/>
      <protection locked="0"/>
    </xf>
    <xf numFmtId="0" fontId="12" fillId="0" borderId="3" xfId="0" applyFont="1" applyBorder="1" applyAlignment="1">
      <alignment/>
    </xf>
    <xf numFmtId="0" fontId="12" fillId="0" borderId="4" xfId="0" applyFont="1" applyBorder="1" applyAlignment="1">
      <alignment/>
    </xf>
    <xf numFmtId="0" fontId="18" fillId="0" borderId="4" xfId="0" applyFont="1" applyBorder="1" applyAlignment="1">
      <alignment/>
    </xf>
    <xf numFmtId="0" fontId="12" fillId="0" borderId="2" xfId="0" applyFont="1" applyBorder="1" applyAlignment="1" applyProtection="1">
      <alignment horizontal="left"/>
      <protection/>
    </xf>
    <xf numFmtId="0" fontId="14" fillId="0" borderId="8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2" fontId="14" fillId="0" borderId="8" xfId="0" applyNumberFormat="1" applyFont="1" applyBorder="1" applyAlignment="1" applyProtection="1">
      <alignment horizontal="center"/>
      <protection locked="0"/>
    </xf>
    <xf numFmtId="0" fontId="13" fillId="0" borderId="11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8" fillId="0" borderId="3" xfId="0" applyFont="1" applyBorder="1" applyAlignment="1">
      <alignment/>
    </xf>
    <xf numFmtId="0" fontId="4" fillId="0" borderId="5" xfId="0" applyFont="1" applyBorder="1" applyAlignment="1">
      <alignment/>
    </xf>
    <xf numFmtId="2" fontId="14" fillId="0" borderId="0" xfId="0" applyNumberFormat="1" applyFont="1" applyBorder="1" applyAlignment="1" applyProtection="1">
      <alignment horizontal="center"/>
      <protection locked="0"/>
    </xf>
    <xf numFmtId="0" fontId="1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118"/>
  <sheetViews>
    <sheetView tabSelected="1" workbookViewId="0" topLeftCell="A93">
      <selection activeCell="A1" sqref="A1"/>
    </sheetView>
  </sheetViews>
  <sheetFormatPr defaultColWidth="11.00390625" defaultRowHeight="12"/>
  <cols>
    <col min="1" max="1" width="9.375" style="0" customWidth="1"/>
    <col min="2" max="2" width="10.125" style="0" customWidth="1"/>
    <col min="3" max="3" width="8.50390625" style="0" customWidth="1"/>
    <col min="4" max="4" width="6.375" style="0" customWidth="1"/>
    <col min="5" max="5" width="8.375" style="0" customWidth="1"/>
    <col min="6" max="6" width="7.375" style="0" customWidth="1"/>
    <col min="7" max="7" width="7.625" style="0" customWidth="1"/>
    <col min="8" max="8" width="6.375" style="0" customWidth="1"/>
    <col min="9" max="9" width="8.125" style="0" customWidth="1"/>
    <col min="10" max="16" width="6.375" style="0" customWidth="1"/>
    <col min="17" max="17" width="3.00390625" style="0" customWidth="1"/>
    <col min="18" max="18" width="5.375" style="0" customWidth="1"/>
  </cols>
  <sheetData>
    <row r="1" spans="1:6" ht="15">
      <c r="A1" s="18" t="s">
        <v>5</v>
      </c>
      <c r="B1" s="18"/>
      <c r="C1" s="18"/>
      <c r="D1" s="18"/>
      <c r="E1" s="18"/>
      <c r="F1" s="18"/>
    </row>
    <row r="2" spans="1:6" ht="15">
      <c r="A2" s="18" t="s">
        <v>6</v>
      </c>
      <c r="B2" s="18"/>
      <c r="C2" s="18"/>
      <c r="D2" s="18"/>
      <c r="E2" s="18"/>
      <c r="F2" s="18"/>
    </row>
    <row r="3" spans="1:6" ht="15">
      <c r="A3" s="18"/>
      <c r="B3" s="18"/>
      <c r="C3" s="18"/>
      <c r="D3" s="18"/>
      <c r="E3" s="18"/>
      <c r="F3" s="18"/>
    </row>
    <row r="4" spans="1:7" ht="15">
      <c r="A4" s="71" t="s">
        <v>31</v>
      </c>
      <c r="B4" s="71"/>
      <c r="C4" s="70"/>
      <c r="D4" s="18"/>
      <c r="E4" s="18"/>
      <c r="G4" s="72"/>
    </row>
    <row r="5" spans="1:7" ht="15">
      <c r="A5" s="71"/>
      <c r="B5" s="71"/>
      <c r="C5" s="70"/>
      <c r="D5" s="18"/>
      <c r="E5" s="18"/>
      <c r="G5" s="72"/>
    </row>
    <row r="6" spans="1:7" ht="15">
      <c r="A6" s="70" t="s">
        <v>28</v>
      </c>
      <c r="B6" s="71"/>
      <c r="C6" s="70"/>
      <c r="D6" s="18"/>
      <c r="E6" s="18"/>
      <c r="G6" s="72"/>
    </row>
    <row r="7" spans="1:9" ht="15">
      <c r="A7" s="73" t="s">
        <v>26</v>
      </c>
      <c r="B7" s="71"/>
      <c r="C7" s="18"/>
      <c r="D7" s="70"/>
      <c r="E7" s="18"/>
      <c r="F7" s="18"/>
      <c r="I7" s="72"/>
    </row>
    <row r="8" spans="1:6" ht="15">
      <c r="A8" s="73" t="s">
        <v>33</v>
      </c>
      <c r="B8" s="18"/>
      <c r="C8" s="18"/>
      <c r="D8" s="18"/>
      <c r="E8" s="18"/>
      <c r="F8" s="18"/>
    </row>
    <row r="9" ht="12.75">
      <c r="A9" s="73" t="s">
        <v>27</v>
      </c>
    </row>
    <row r="10" spans="1:18" ht="15">
      <c r="A10" s="70" t="s">
        <v>28</v>
      </c>
      <c r="B10" s="5"/>
      <c r="C10" s="47" t="s">
        <v>21</v>
      </c>
      <c r="D10" s="48"/>
      <c r="E10" s="48"/>
      <c r="F10" s="47" t="s">
        <v>20</v>
      </c>
      <c r="G10" s="48"/>
      <c r="H10" s="5"/>
      <c r="I10" s="5"/>
      <c r="J10" s="5"/>
      <c r="K10" s="5"/>
      <c r="L10" s="5"/>
      <c r="M10" s="5"/>
      <c r="N10" s="5"/>
      <c r="O10" s="5"/>
      <c r="P10" s="5"/>
      <c r="Q10" s="5"/>
      <c r="R10" s="3"/>
    </row>
    <row r="11" spans="1:18" ht="15">
      <c r="A11" s="73"/>
      <c r="B11" s="5"/>
      <c r="C11" s="47"/>
      <c r="D11" s="48"/>
      <c r="E11" s="47" t="s">
        <v>24</v>
      </c>
      <c r="F11" s="47"/>
      <c r="G11" s="47" t="s">
        <v>22</v>
      </c>
      <c r="H11" s="5"/>
      <c r="I11" s="15" t="s">
        <v>2</v>
      </c>
      <c r="J11" s="3"/>
      <c r="L11" s="5"/>
      <c r="M11" s="5"/>
      <c r="N11" s="5"/>
      <c r="O11" s="5"/>
      <c r="P11" s="5"/>
      <c r="Q11" s="5"/>
      <c r="R11" s="3"/>
    </row>
    <row r="12" spans="1:18" ht="15">
      <c r="A12" s="70"/>
      <c r="B12" s="5"/>
      <c r="C12" s="6"/>
      <c r="D12" s="5"/>
      <c r="E12" s="5"/>
      <c r="F12" s="5"/>
      <c r="G12" s="5"/>
      <c r="H12" s="5"/>
      <c r="I12" s="5"/>
      <c r="J12" s="3"/>
      <c r="L12" s="5"/>
      <c r="M12" s="5"/>
      <c r="N12" s="5"/>
      <c r="O12" s="5"/>
      <c r="P12" s="5"/>
      <c r="Q12" s="5"/>
      <c r="R12" s="3"/>
    </row>
    <row r="13" spans="1:18" ht="13.5">
      <c r="A13" s="5"/>
      <c r="B13" s="5"/>
      <c r="C13" s="6"/>
      <c r="D13" s="5"/>
      <c r="E13" s="7"/>
      <c r="F13" s="7"/>
      <c r="G13" s="7"/>
      <c r="H13" s="5"/>
      <c r="I13" s="6"/>
      <c r="J13" s="3"/>
      <c r="L13" s="5"/>
      <c r="M13" s="5"/>
      <c r="N13" s="5"/>
      <c r="O13" s="5"/>
      <c r="P13" s="5"/>
      <c r="Q13" s="5"/>
      <c r="R13" s="3"/>
    </row>
    <row r="14" spans="1:18" ht="13.5">
      <c r="A14" s="5"/>
      <c r="B14" s="5"/>
      <c r="C14" s="6"/>
      <c r="D14" s="8"/>
      <c r="E14" s="6" t="s">
        <v>0</v>
      </c>
      <c r="F14" s="6"/>
      <c r="G14" s="6" t="s">
        <v>0</v>
      </c>
      <c r="H14" s="5"/>
      <c r="I14" s="16"/>
      <c r="J14" s="10"/>
      <c r="L14" s="5"/>
      <c r="M14" s="5"/>
      <c r="N14" s="5"/>
      <c r="O14" s="5"/>
      <c r="P14" s="5"/>
      <c r="Q14" s="5"/>
      <c r="R14" s="3"/>
    </row>
    <row r="15" spans="1:18" ht="13.5">
      <c r="A15" s="5"/>
      <c r="B15" s="59">
        <v>0.001</v>
      </c>
      <c r="C15" s="50" t="s">
        <v>23</v>
      </c>
      <c r="D15" s="9"/>
      <c r="E15" s="66">
        <f>1-G15</f>
        <v>0.0030000000000000027</v>
      </c>
      <c r="F15" s="67"/>
      <c r="G15" s="68">
        <v>0.997</v>
      </c>
      <c r="H15" s="5"/>
      <c r="I15" s="16">
        <f>SUM(E15:G15)</f>
        <v>1</v>
      </c>
      <c r="J15" s="5" t="str">
        <f>"Prob("&amp;$F$10&amp;" = "&amp;$E$11&amp;"/"&amp;$G$11&amp;" | "&amp;C10&amp;" = "&amp;C15&amp;")"</f>
        <v>Prob(HIV test = neg/pos | AB = yes)</v>
      </c>
      <c r="L15" s="5"/>
      <c r="M15" s="5"/>
      <c r="N15" s="5"/>
      <c r="O15" s="5"/>
      <c r="P15" s="5"/>
      <c r="Q15" s="5"/>
      <c r="R15" s="3"/>
    </row>
    <row r="16" spans="1:18" ht="13.5">
      <c r="A16" s="5"/>
      <c r="B16" s="60">
        <f>A20*B15</f>
        <v>1000</v>
      </c>
      <c r="C16" s="6"/>
      <c r="D16" s="5"/>
      <c r="E16" s="6"/>
      <c r="F16" s="6"/>
      <c r="G16" s="6"/>
      <c r="H16" s="5"/>
      <c r="I16" s="16"/>
      <c r="J16" s="5"/>
      <c r="L16" s="5"/>
      <c r="M16" s="5"/>
      <c r="N16" s="5"/>
      <c r="O16" s="5"/>
      <c r="P16" s="5"/>
      <c r="Q16" s="5"/>
      <c r="R16" s="3"/>
    </row>
    <row r="17" spans="1:18" ht="13.5">
      <c r="A17" s="5" t="s">
        <v>18</v>
      </c>
      <c r="B17" s="60"/>
      <c r="C17" s="6"/>
      <c r="D17" s="6" t="s">
        <v>3</v>
      </c>
      <c r="E17" s="6">
        <f>$B$16*E15</f>
        <v>3.0000000000000027</v>
      </c>
      <c r="F17" s="6"/>
      <c r="G17" s="6">
        <f>$B$16*G15</f>
        <v>997</v>
      </c>
      <c r="H17" s="5"/>
      <c r="I17" s="16">
        <f>SUM(E17:G17)</f>
        <v>1000</v>
      </c>
      <c r="J17" s="10" t="str">
        <f>"# "&amp;C15</f>
        <v># yes</v>
      </c>
      <c r="L17" s="5"/>
      <c r="M17" s="5"/>
      <c r="N17" s="5"/>
      <c r="O17" s="5"/>
      <c r="P17" s="5"/>
      <c r="Q17" s="5"/>
      <c r="R17" s="3"/>
    </row>
    <row r="18" spans="1:18" ht="13.5">
      <c r="A18" s="5" t="s">
        <v>17</v>
      </c>
      <c r="B18" s="60"/>
      <c r="C18" s="6"/>
      <c r="D18" s="6"/>
      <c r="E18" s="6"/>
      <c r="F18" s="6"/>
      <c r="G18" s="6"/>
      <c r="H18" s="5"/>
      <c r="I18" s="16"/>
      <c r="J18" s="3"/>
      <c r="L18" s="5"/>
      <c r="M18" s="5"/>
      <c r="N18" s="5"/>
      <c r="O18" s="5"/>
      <c r="P18" s="5"/>
      <c r="Q18" s="5"/>
      <c r="R18" s="3"/>
    </row>
    <row r="19" spans="1:18" ht="13.5">
      <c r="A19" s="5"/>
      <c r="B19" s="60"/>
      <c r="C19" s="6"/>
      <c r="D19" s="6"/>
      <c r="E19" s="62">
        <f>E17/(E17+E23)</f>
        <v>3.0075052292997203E-06</v>
      </c>
      <c r="F19" s="63"/>
      <c r="G19" s="62">
        <f>G17/(G17+G23)</f>
        <v>0.3995191344419956</v>
      </c>
      <c r="H19" s="5"/>
      <c r="I19" s="16"/>
      <c r="J19" s="8" t="str">
        <f>"Prob("&amp;C10&amp;" ="&amp;C15&amp;" | "&amp;F10&amp;")"</f>
        <v>Prob(AB =yes | HIV test)</v>
      </c>
      <c r="K19" s="36"/>
      <c r="L19" s="39"/>
      <c r="M19" s="40"/>
      <c r="N19" s="5"/>
      <c r="O19" s="5"/>
      <c r="P19" s="5"/>
      <c r="Q19" s="5"/>
      <c r="R19" s="3"/>
    </row>
    <row r="20" spans="1:18" ht="13.5">
      <c r="A20" s="49">
        <v>1000000</v>
      </c>
      <c r="B20" s="60"/>
      <c r="C20" s="6"/>
      <c r="D20" s="6"/>
      <c r="E20" s="64"/>
      <c r="F20" s="63"/>
      <c r="G20" s="64"/>
      <c r="H20" s="5"/>
      <c r="I20" s="16"/>
      <c r="J20" s="9"/>
      <c r="K20" s="37"/>
      <c r="L20" s="19"/>
      <c r="M20" s="28"/>
      <c r="N20" s="5"/>
      <c r="O20" s="5"/>
      <c r="P20" s="5"/>
      <c r="Q20" s="5"/>
      <c r="R20" s="3"/>
    </row>
    <row r="21" spans="1:18" ht="13.5">
      <c r="A21" s="5"/>
      <c r="B21" s="60"/>
      <c r="C21" s="6"/>
      <c r="D21" s="6"/>
      <c r="E21" s="65">
        <f>E23/(E17+E23)</f>
        <v>0.9999969924947707</v>
      </c>
      <c r="F21" s="63"/>
      <c r="G21" s="65">
        <f>G23/(G17+G23)</f>
        <v>0.6004808655580044</v>
      </c>
      <c r="H21" s="5"/>
      <c r="I21" s="16"/>
      <c r="J21" s="12" t="str">
        <f>"Prob("&amp;C10&amp;" = "&amp;C25&amp;" | "&amp;F10&amp;")"</f>
        <v>Prob(AB = no | HIV test)</v>
      </c>
      <c r="K21" s="38"/>
      <c r="L21" s="7"/>
      <c r="M21" s="41"/>
      <c r="N21" s="5"/>
      <c r="O21" s="5"/>
      <c r="P21" s="5"/>
      <c r="Q21" s="5"/>
      <c r="R21" s="3"/>
    </row>
    <row r="22" spans="1:18" ht="13.5">
      <c r="A22" s="5"/>
      <c r="B22" s="60"/>
      <c r="C22" s="6"/>
      <c r="D22" s="6"/>
      <c r="E22" s="6"/>
      <c r="F22" s="6"/>
      <c r="G22" s="6"/>
      <c r="H22" s="5"/>
      <c r="I22" s="16"/>
      <c r="J22" s="3"/>
      <c r="L22" s="5"/>
      <c r="M22" s="5"/>
      <c r="N22" s="5"/>
      <c r="O22" s="5"/>
      <c r="P22" s="5"/>
      <c r="Q22" s="5"/>
      <c r="R22" s="3"/>
    </row>
    <row r="23" spans="1:18" ht="13.5">
      <c r="A23" s="5"/>
      <c r="B23" s="60"/>
      <c r="C23" s="6"/>
      <c r="D23" s="6" t="s">
        <v>3</v>
      </c>
      <c r="E23" s="6">
        <f>$B$24*E25</f>
        <v>997501.5</v>
      </c>
      <c r="F23" s="6"/>
      <c r="G23" s="6">
        <f>$B$24*G25</f>
        <v>1498.5</v>
      </c>
      <c r="H23" s="5"/>
      <c r="I23" s="16">
        <f>SUM(E23:G23)</f>
        <v>999000</v>
      </c>
      <c r="J23" s="10" t="str">
        <f>"# "&amp;C25</f>
        <v># no</v>
      </c>
      <c r="L23" s="5"/>
      <c r="M23" s="5"/>
      <c r="N23" s="5"/>
      <c r="O23" s="5"/>
      <c r="P23" s="5"/>
      <c r="Q23" s="5"/>
      <c r="R23" s="3"/>
    </row>
    <row r="24" spans="1:18" ht="13.5">
      <c r="A24" s="10"/>
      <c r="B24" s="60">
        <f>A20*B25</f>
        <v>999000</v>
      </c>
      <c r="C24" s="6"/>
      <c r="D24" s="5"/>
      <c r="E24" s="6"/>
      <c r="F24" s="6"/>
      <c r="G24" s="6"/>
      <c r="H24" s="5"/>
      <c r="I24" s="5"/>
      <c r="J24" s="5"/>
      <c r="K24" s="5"/>
      <c r="L24" s="5"/>
      <c r="M24" s="5"/>
      <c r="N24" s="5"/>
      <c r="O24" s="5"/>
      <c r="P24" s="5"/>
      <c r="Q24" s="5"/>
      <c r="R24" s="3"/>
    </row>
    <row r="25" spans="1:18" ht="13.5">
      <c r="A25" s="5"/>
      <c r="B25" s="61">
        <f>1-B15</f>
        <v>0.999</v>
      </c>
      <c r="C25" s="51" t="s">
        <v>19</v>
      </c>
      <c r="D25" s="9"/>
      <c r="E25" s="66">
        <f>1-G25</f>
        <v>0.9985</v>
      </c>
      <c r="F25" s="67"/>
      <c r="G25" s="68">
        <v>0.0015</v>
      </c>
      <c r="H25" s="5"/>
      <c r="I25" s="16">
        <f>SUM(E25:G25)</f>
        <v>1</v>
      </c>
      <c r="J25" s="5" t="str">
        <f>"Prob("&amp;$F$10&amp;" = "&amp;$E$11&amp;"/"&amp;$G$11&amp;" | "&amp;C10&amp;" = "&amp;C25&amp;")"</f>
        <v>Prob(HIV test = neg/pos | AB = no)</v>
      </c>
      <c r="L25" s="5"/>
      <c r="M25" s="5"/>
      <c r="N25" s="5"/>
      <c r="O25" s="5"/>
      <c r="P25" s="5"/>
      <c r="Q25" s="5"/>
      <c r="R25" s="3"/>
    </row>
    <row r="26" spans="1:18" ht="13.5">
      <c r="A26" s="5"/>
      <c r="B26" s="5"/>
      <c r="C26" s="5"/>
      <c r="D26" s="12"/>
      <c r="E26" s="13" t="s">
        <v>0</v>
      </c>
      <c r="F26" s="13"/>
      <c r="G26" s="13" t="s">
        <v>0</v>
      </c>
      <c r="H26" s="5"/>
      <c r="I26" s="5"/>
      <c r="J26" s="5"/>
      <c r="K26" s="5"/>
      <c r="L26" s="5"/>
      <c r="M26" s="5"/>
      <c r="N26" s="5"/>
      <c r="O26" s="5"/>
      <c r="P26" s="5"/>
      <c r="Q26" s="5"/>
      <c r="R26" s="3"/>
    </row>
    <row r="27" spans="1:18" ht="13.5">
      <c r="A27" s="5"/>
      <c r="B27" s="5"/>
      <c r="C27" s="5"/>
      <c r="D27" s="5"/>
      <c r="E27" s="6"/>
      <c r="F27" s="6"/>
      <c r="G27" s="6"/>
      <c r="H27" s="5"/>
      <c r="I27" s="5"/>
      <c r="J27" s="5"/>
      <c r="K27" s="5"/>
      <c r="L27" s="5"/>
      <c r="M27" s="5"/>
      <c r="N27" s="5"/>
      <c r="O27" s="5"/>
      <c r="P27" s="5"/>
      <c r="Q27" s="5"/>
      <c r="R27" s="3"/>
    </row>
    <row r="28" spans="1:18" ht="15">
      <c r="A28" s="5"/>
      <c r="B28" s="5"/>
      <c r="C28" s="5"/>
      <c r="D28" s="15" t="s">
        <v>2</v>
      </c>
      <c r="E28" s="5">
        <f>E17+E23</f>
        <v>997504.5</v>
      </c>
      <c r="F28" s="5"/>
      <c r="G28" s="5">
        <f>G17+G23</f>
        <v>2495.5</v>
      </c>
      <c r="H28" s="5"/>
      <c r="I28" s="5"/>
      <c r="J28" s="5"/>
      <c r="K28" s="5"/>
      <c r="L28" s="5"/>
      <c r="M28" s="5"/>
      <c r="N28" s="5"/>
      <c r="O28" s="5"/>
      <c r="P28" s="5"/>
      <c r="Q28" s="5"/>
      <c r="R28" s="3"/>
    </row>
    <row r="29" spans="1:18" ht="15">
      <c r="A29" s="5"/>
      <c r="B29" s="5"/>
      <c r="C29" s="5"/>
      <c r="D29" s="1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3"/>
    </row>
    <row r="30" spans="1:18" ht="15.75">
      <c r="A30" s="70" t="s">
        <v>28</v>
      </c>
      <c r="B30" s="5"/>
      <c r="C30" s="5"/>
      <c r="D30" s="1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3"/>
    </row>
    <row r="31" spans="1:18" ht="15">
      <c r="A31" s="73" t="s">
        <v>29</v>
      </c>
      <c r="B31" s="5"/>
      <c r="C31" s="5"/>
      <c r="D31" s="1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3"/>
    </row>
    <row r="32" spans="1:18" ht="13.5">
      <c r="A32" s="73" t="s">
        <v>33</v>
      </c>
      <c r="B32" s="5"/>
      <c r="C32" s="5"/>
      <c r="D32" s="5"/>
      <c r="E32" s="6"/>
      <c r="F32" s="6"/>
      <c r="G32" s="6"/>
      <c r="H32" s="5"/>
      <c r="I32" s="5"/>
      <c r="J32" s="5"/>
      <c r="K32" s="5"/>
      <c r="L32" s="5"/>
      <c r="M32" s="5"/>
      <c r="N32" s="5"/>
      <c r="O32" s="5"/>
      <c r="P32" s="5"/>
      <c r="Q32" s="5"/>
      <c r="R32" s="3"/>
    </row>
    <row r="33" spans="1:18" ht="13.5">
      <c r="A33" s="73" t="s">
        <v>30</v>
      </c>
      <c r="B33" s="5"/>
      <c r="C33" s="5"/>
      <c r="D33" s="5"/>
      <c r="E33" s="6"/>
      <c r="F33" s="6"/>
      <c r="G33" s="6"/>
      <c r="H33" s="5"/>
      <c r="I33" s="5"/>
      <c r="J33" s="5"/>
      <c r="K33" s="5"/>
      <c r="L33" s="5"/>
      <c r="M33" s="5"/>
      <c r="N33" s="5"/>
      <c r="O33" s="5"/>
      <c r="P33" s="5"/>
      <c r="Q33" s="5"/>
      <c r="R33" s="3"/>
    </row>
    <row r="34" spans="1:19" ht="15">
      <c r="A34" s="70" t="s">
        <v>28</v>
      </c>
      <c r="B34" s="5"/>
      <c r="C34" s="5"/>
      <c r="D34" s="5"/>
      <c r="E34" s="5"/>
      <c r="F34" s="5"/>
      <c r="G34" s="5"/>
      <c r="H34" s="17">
        <f>IF(M34&gt;1,"Average","")</f>
      </c>
      <c r="I34" s="49" t="s">
        <v>25</v>
      </c>
      <c r="J34" s="6"/>
      <c r="K34" s="6"/>
      <c r="L34" s="17" t="str">
        <f>IF(M34&gt;1,"mean of n=","n=")</f>
        <v>n=</v>
      </c>
      <c r="M34" s="49">
        <v>1</v>
      </c>
      <c r="N34" s="5"/>
      <c r="O34" s="5"/>
      <c r="P34" s="5"/>
      <c r="Q34" s="5"/>
      <c r="R34" s="5"/>
      <c r="S34" s="3"/>
    </row>
    <row r="35" spans="1:19" ht="13.5">
      <c r="A35" s="5"/>
      <c r="B35" s="5"/>
      <c r="C35" s="47" t="s">
        <v>1</v>
      </c>
      <c r="D35" s="6"/>
      <c r="E35" s="5"/>
      <c r="F35" s="5"/>
      <c r="G35" s="6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3"/>
    </row>
    <row r="36" spans="1:19" ht="13.5">
      <c r="A36" s="5"/>
      <c r="B36" s="5"/>
      <c r="C36" s="6"/>
      <c r="D36" s="6"/>
      <c r="E36" s="5"/>
      <c r="F36" s="47">
        <v>80</v>
      </c>
      <c r="G36" s="6">
        <f>F36+$E$38</f>
        <v>90</v>
      </c>
      <c r="H36" s="6">
        <f aca="true" t="shared" si="0" ref="H36:P36">G36+$E$38</f>
        <v>100</v>
      </c>
      <c r="I36" s="6">
        <f t="shared" si="0"/>
        <v>110</v>
      </c>
      <c r="J36" s="6">
        <f t="shared" si="0"/>
        <v>120</v>
      </c>
      <c r="K36" s="6">
        <f t="shared" si="0"/>
        <v>130</v>
      </c>
      <c r="L36" s="6">
        <f t="shared" si="0"/>
        <v>140</v>
      </c>
      <c r="M36" s="6">
        <f t="shared" si="0"/>
        <v>150</v>
      </c>
      <c r="N36" s="6">
        <f t="shared" si="0"/>
        <v>160</v>
      </c>
      <c r="O36" s="6">
        <f t="shared" si="0"/>
        <v>170</v>
      </c>
      <c r="P36" s="6">
        <f t="shared" si="0"/>
        <v>180</v>
      </c>
      <c r="Q36" s="6"/>
      <c r="R36" s="5"/>
      <c r="S36" s="3"/>
    </row>
    <row r="37" spans="1:19" ht="15.75">
      <c r="A37" s="5"/>
      <c r="B37" s="18" t="s">
        <v>7</v>
      </c>
      <c r="C37" s="6"/>
      <c r="D37" s="6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15" t="s">
        <v>2</v>
      </c>
      <c r="S37" s="3"/>
    </row>
    <row r="38" spans="1:19" ht="15">
      <c r="A38" s="5"/>
      <c r="B38" s="18" t="s">
        <v>8</v>
      </c>
      <c r="C38" s="6"/>
      <c r="D38" s="23" t="s">
        <v>16</v>
      </c>
      <c r="E38" s="53">
        <v>10</v>
      </c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5"/>
      <c r="R38" s="5"/>
      <c r="S38" s="3"/>
    </row>
    <row r="39" spans="1:19" ht="13.5">
      <c r="A39" s="5"/>
      <c r="B39" s="5"/>
      <c r="C39" s="6"/>
      <c r="D39" s="44" t="s">
        <v>14</v>
      </c>
      <c r="E39" s="54">
        <v>140</v>
      </c>
      <c r="F39" s="6" t="s">
        <v>0</v>
      </c>
      <c r="G39" s="6" t="s">
        <v>0</v>
      </c>
      <c r="H39" s="6" t="s">
        <v>0</v>
      </c>
      <c r="I39" s="6" t="s">
        <v>0</v>
      </c>
      <c r="J39" s="6" t="s">
        <v>0</v>
      </c>
      <c r="K39" s="6" t="s">
        <v>0</v>
      </c>
      <c r="L39" s="6" t="s">
        <v>0</v>
      </c>
      <c r="M39" s="6" t="s">
        <v>0</v>
      </c>
      <c r="N39" s="6" t="s">
        <v>0</v>
      </c>
      <c r="O39" s="6" t="s">
        <v>0</v>
      </c>
      <c r="P39" s="6" t="s">
        <v>0</v>
      </c>
      <c r="Q39" s="5"/>
      <c r="R39" s="6"/>
      <c r="S39" s="3"/>
    </row>
    <row r="40" spans="1:19" ht="13.5">
      <c r="A40" s="5"/>
      <c r="B40" s="59">
        <v>0.5</v>
      </c>
      <c r="C40" s="52" t="s">
        <v>12</v>
      </c>
      <c r="D40" s="43" t="s">
        <v>15</v>
      </c>
      <c r="E40" s="55">
        <v>15</v>
      </c>
      <c r="F40" s="69">
        <f>$E$38*NORMDIST(F36,$E$39,$E$40/SQRT($M$34),FALSE)</f>
        <v>8.922015050992358E-05</v>
      </c>
      <c r="G40" s="69">
        <f aca="true" t="shared" si="1" ref="G40:P40">$E$38*NORMDIST(G36,$E$39,$E$40/SQRT($M$34),FALSE)</f>
        <v>0.0010281859975274042</v>
      </c>
      <c r="H40" s="69">
        <f t="shared" si="1"/>
        <v>0.0075973240158649594</v>
      </c>
      <c r="I40" s="69">
        <f t="shared" si="1"/>
        <v>0.035993977675458706</v>
      </c>
      <c r="J40" s="69">
        <f t="shared" si="1"/>
        <v>0.10934004978399574</v>
      </c>
      <c r="K40" s="69">
        <f t="shared" si="1"/>
        <v>0.21296533701490147</v>
      </c>
      <c r="L40" s="69">
        <f t="shared" si="1"/>
        <v>0.26596152026762176</v>
      </c>
      <c r="M40" s="69">
        <f t="shared" si="1"/>
        <v>0.21296533701490147</v>
      </c>
      <c r="N40" s="69">
        <f t="shared" si="1"/>
        <v>0.10934004978399574</v>
      </c>
      <c r="O40" s="69">
        <f t="shared" si="1"/>
        <v>0.035993977675458706</v>
      </c>
      <c r="P40" s="69">
        <f t="shared" si="1"/>
        <v>0.0075973240158649594</v>
      </c>
      <c r="Q40" s="5"/>
      <c r="R40" s="16">
        <f>SUM(F40:P40)</f>
        <v>0.9988723033961009</v>
      </c>
      <c r="S40" s="5" t="str">
        <f>"Prob("&amp;H34&amp;" "&amp;I34&amp;" | "&amp;C40&amp;")"</f>
        <v>Prob( Heart Rate | MALE)</v>
      </c>
    </row>
    <row r="41" spans="1:19" ht="13.5">
      <c r="A41" s="5"/>
      <c r="B41" s="60">
        <f>A45*B40</f>
        <v>50</v>
      </c>
      <c r="C41" s="6"/>
      <c r="D41" s="6"/>
      <c r="E41" s="5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5"/>
      <c r="R41" s="16"/>
      <c r="S41" s="3"/>
    </row>
    <row r="42" spans="1:19" ht="13.5">
      <c r="A42" s="5"/>
      <c r="B42" s="60"/>
      <c r="C42" s="6"/>
      <c r="D42" s="6"/>
      <c r="E42" s="6" t="s">
        <v>3</v>
      </c>
      <c r="F42" s="11">
        <f>$B$41*F40</f>
        <v>0.004461007525496179</v>
      </c>
      <c r="G42" s="11">
        <f aca="true" t="shared" si="2" ref="G42:P42">$B$41*G40</f>
        <v>0.05140929987637021</v>
      </c>
      <c r="H42" s="11">
        <f t="shared" si="2"/>
        <v>0.37986620079324795</v>
      </c>
      <c r="I42" s="11">
        <f t="shared" si="2"/>
        <v>1.7996988837729353</v>
      </c>
      <c r="J42" s="11">
        <f t="shared" si="2"/>
        <v>5.467002489199787</v>
      </c>
      <c r="K42" s="11">
        <f t="shared" si="2"/>
        <v>10.648266850745074</v>
      </c>
      <c r="L42" s="11">
        <f t="shared" si="2"/>
        <v>13.298076013381088</v>
      </c>
      <c r="M42" s="11">
        <f t="shared" si="2"/>
        <v>10.648266850745074</v>
      </c>
      <c r="N42" s="11">
        <f t="shared" si="2"/>
        <v>5.467002489199787</v>
      </c>
      <c r="O42" s="11">
        <f t="shared" si="2"/>
        <v>1.7996988837729353</v>
      </c>
      <c r="P42" s="11">
        <f t="shared" si="2"/>
        <v>0.37986620079324795</v>
      </c>
      <c r="Q42" s="5"/>
      <c r="R42" s="16">
        <f>SUM(F42:P42)</f>
        <v>49.94361516980504</v>
      </c>
      <c r="S42" s="10" t="str">
        <f>"# "&amp;C40</f>
        <v># MALE</v>
      </c>
    </row>
    <row r="43" spans="1:19" ht="13.5">
      <c r="A43" s="5" t="s">
        <v>18</v>
      </c>
      <c r="B43" s="60"/>
      <c r="C43" s="6"/>
      <c r="D43" s="6"/>
      <c r="E43" s="5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5"/>
      <c r="R43" s="16"/>
      <c r="S43" s="3"/>
    </row>
    <row r="44" spans="1:21" ht="13.5">
      <c r="A44" s="5" t="s">
        <v>17</v>
      </c>
      <c r="B44" s="60"/>
      <c r="C44" s="6"/>
      <c r="D44" s="6"/>
      <c r="E44" s="17" t="str">
        <f>C40</f>
        <v>MALE</v>
      </c>
      <c r="F44" s="62">
        <f>F42/(F42+F48)</f>
        <v>0.011607316445304635</v>
      </c>
      <c r="G44" s="62">
        <f aca="true" t="shared" si="3" ref="G44:P44">G42/(G42+G48)</f>
        <v>0.027772174706191973</v>
      </c>
      <c r="H44" s="62">
        <f t="shared" si="3"/>
        <v>0.06496916912866406</v>
      </c>
      <c r="I44" s="62">
        <f t="shared" si="3"/>
        <v>0.14457775046587726</v>
      </c>
      <c r="J44" s="62">
        <f t="shared" si="3"/>
        <v>0.29133917497056444</v>
      </c>
      <c r="K44" s="62">
        <f t="shared" si="3"/>
        <v>0.5</v>
      </c>
      <c r="L44" s="62">
        <f t="shared" si="3"/>
        <v>0.7086608250294355</v>
      </c>
      <c r="M44" s="62">
        <f t="shared" si="3"/>
        <v>0.8554222495341227</v>
      </c>
      <c r="N44" s="62">
        <f t="shared" si="3"/>
        <v>0.935030830871336</v>
      </c>
      <c r="O44" s="62">
        <f t="shared" si="3"/>
        <v>0.972227825293808</v>
      </c>
      <c r="P44" s="62">
        <f t="shared" si="3"/>
        <v>0.9883926835546955</v>
      </c>
      <c r="Q44" s="5"/>
      <c r="R44" s="16"/>
      <c r="S44" s="8" t="str">
        <f>"Prob("&amp;C40&amp;" | "&amp;H34&amp;" "&amp;I34&amp;")"</f>
        <v>Prob(MALE |  Heart Rate)</v>
      </c>
      <c r="T44" s="36"/>
      <c r="U44" s="33"/>
    </row>
    <row r="45" spans="1:21" ht="13.5">
      <c r="A45" s="49">
        <v>100</v>
      </c>
      <c r="B45" s="60"/>
      <c r="C45" s="6"/>
      <c r="D45" s="6"/>
      <c r="E45" s="17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5"/>
      <c r="R45" s="16"/>
      <c r="S45" s="9"/>
      <c r="T45" s="37"/>
      <c r="U45" s="34"/>
    </row>
    <row r="46" spans="1:21" ht="13.5">
      <c r="A46" s="5"/>
      <c r="B46" s="60"/>
      <c r="C46" s="6"/>
      <c r="D46" s="6"/>
      <c r="E46" s="17" t="str">
        <f>C50</f>
        <v>FEMALE</v>
      </c>
      <c r="F46" s="65">
        <f>F48/(F42+F48)</f>
        <v>0.9883926835546955</v>
      </c>
      <c r="G46" s="65">
        <f aca="true" t="shared" si="4" ref="G46:P46">G48/(G42+G48)</f>
        <v>0.972227825293808</v>
      </c>
      <c r="H46" s="65">
        <f t="shared" si="4"/>
        <v>0.935030830871336</v>
      </c>
      <c r="I46" s="65">
        <f t="shared" si="4"/>
        <v>0.8554222495341227</v>
      </c>
      <c r="J46" s="65">
        <f t="shared" si="4"/>
        <v>0.7086608250294355</v>
      </c>
      <c r="K46" s="65">
        <f t="shared" si="4"/>
        <v>0.5</v>
      </c>
      <c r="L46" s="65">
        <f t="shared" si="4"/>
        <v>0.29133917497056444</v>
      </c>
      <c r="M46" s="65">
        <f t="shared" si="4"/>
        <v>0.14457775046587726</v>
      </c>
      <c r="N46" s="65">
        <f t="shared" si="4"/>
        <v>0.06496916912866406</v>
      </c>
      <c r="O46" s="65">
        <f t="shared" si="4"/>
        <v>0.027772174706191973</v>
      </c>
      <c r="P46" s="65">
        <f t="shared" si="4"/>
        <v>0.011607316445304635</v>
      </c>
      <c r="Q46" s="5"/>
      <c r="R46" s="16"/>
      <c r="S46" s="12" t="str">
        <f>"Prob("&amp;E46&amp;" | "&amp;H34&amp;" "&amp;I34&amp;")"</f>
        <v>Prob(FEMALE |  Heart Rate)</v>
      </c>
      <c r="T46" s="38"/>
      <c r="U46" s="35"/>
    </row>
    <row r="47" spans="1:19" ht="13.5">
      <c r="A47" s="5"/>
      <c r="B47" s="60"/>
      <c r="C47" s="6"/>
      <c r="D47" s="6"/>
      <c r="E47" s="5"/>
      <c r="F47" s="6"/>
      <c r="G47" s="6"/>
      <c r="H47" s="6"/>
      <c r="I47" s="5"/>
      <c r="J47" s="5"/>
      <c r="K47" s="5"/>
      <c r="L47" s="5"/>
      <c r="M47" s="5"/>
      <c r="N47" s="5"/>
      <c r="O47" s="5"/>
      <c r="P47" s="5"/>
      <c r="Q47" s="5"/>
      <c r="R47" s="16"/>
      <c r="S47" s="3"/>
    </row>
    <row r="48" spans="1:19" ht="13.5">
      <c r="A48" s="5"/>
      <c r="B48" s="60"/>
      <c r="C48" s="6"/>
      <c r="D48" s="6"/>
      <c r="E48" s="6" t="s">
        <v>3</v>
      </c>
      <c r="F48" s="11">
        <f>$B$49*F50</f>
        <v>0.37986620079324795</v>
      </c>
      <c r="G48" s="11">
        <f aca="true" t="shared" si="5" ref="G48:P48">$B$49*G50</f>
        <v>1.7996988837729353</v>
      </c>
      <c r="H48" s="11">
        <f t="shared" si="5"/>
        <v>5.467002489199787</v>
      </c>
      <c r="I48" s="11">
        <f t="shared" si="5"/>
        <v>10.648266850745074</v>
      </c>
      <c r="J48" s="11">
        <f t="shared" si="5"/>
        <v>13.298076013381088</v>
      </c>
      <c r="K48" s="11">
        <f t="shared" si="5"/>
        <v>10.648266850745074</v>
      </c>
      <c r="L48" s="11">
        <f t="shared" si="5"/>
        <v>5.467002489199787</v>
      </c>
      <c r="M48" s="11">
        <f t="shared" si="5"/>
        <v>1.7996988837729353</v>
      </c>
      <c r="N48" s="11">
        <f t="shared" si="5"/>
        <v>0.37986620079324795</v>
      </c>
      <c r="O48" s="11">
        <f t="shared" si="5"/>
        <v>0.05140929987637021</v>
      </c>
      <c r="P48" s="11">
        <f t="shared" si="5"/>
        <v>0.004461007525496179</v>
      </c>
      <c r="Q48" s="5"/>
      <c r="R48" s="16">
        <f>SUM(F48:P48)</f>
        <v>49.943615169805035</v>
      </c>
      <c r="S48" s="6" t="str">
        <f>"# "&amp;E46</f>
        <v># FEMALE</v>
      </c>
    </row>
    <row r="49" spans="1:19" ht="13.5">
      <c r="A49" s="5"/>
      <c r="B49" s="60">
        <f>A45*B50</f>
        <v>50</v>
      </c>
      <c r="C49" s="6"/>
      <c r="D49" s="6"/>
      <c r="E49" s="5"/>
      <c r="F49" s="6"/>
      <c r="G49" s="6"/>
      <c r="H49" s="6"/>
      <c r="I49" s="5"/>
      <c r="J49" s="5"/>
      <c r="K49" s="5"/>
      <c r="L49" s="5"/>
      <c r="M49" s="5"/>
      <c r="N49" s="5"/>
      <c r="O49" s="5"/>
      <c r="P49" s="5"/>
      <c r="Q49" s="5"/>
      <c r="R49" s="16"/>
      <c r="S49" s="3"/>
    </row>
    <row r="50" spans="1:19" ht="13.5">
      <c r="A50" s="14"/>
      <c r="B50" s="61">
        <v>0.5</v>
      </c>
      <c r="C50" s="51" t="s">
        <v>13</v>
      </c>
      <c r="D50" s="42" t="s">
        <v>14</v>
      </c>
      <c r="E50" s="53">
        <v>120</v>
      </c>
      <c r="F50" s="69">
        <f>$E$38*NORMDIST(F36,$E$50,$E$51/SQRT($M$34),FALSE)</f>
        <v>0.0075973240158649594</v>
      </c>
      <c r="G50" s="69">
        <f aca="true" t="shared" si="6" ref="G50:P50">$E$38*NORMDIST(G36,$E$50,$E$51/SQRT($M$34),FALSE)</f>
        <v>0.035993977675458706</v>
      </c>
      <c r="H50" s="69">
        <f t="shared" si="6"/>
        <v>0.10934004978399574</v>
      </c>
      <c r="I50" s="69">
        <f t="shared" si="6"/>
        <v>0.21296533701490147</v>
      </c>
      <c r="J50" s="69">
        <f t="shared" si="6"/>
        <v>0.26596152026762176</v>
      </c>
      <c r="K50" s="69">
        <f t="shared" si="6"/>
        <v>0.21296533701490147</v>
      </c>
      <c r="L50" s="69">
        <f t="shared" si="6"/>
        <v>0.10934004978399574</v>
      </c>
      <c r="M50" s="69">
        <f t="shared" si="6"/>
        <v>0.035993977675458706</v>
      </c>
      <c r="N50" s="69">
        <f t="shared" si="6"/>
        <v>0.0075973240158649594</v>
      </c>
      <c r="O50" s="69">
        <f t="shared" si="6"/>
        <v>0.0010281859975274042</v>
      </c>
      <c r="P50" s="69">
        <f t="shared" si="6"/>
        <v>8.922015050992358E-05</v>
      </c>
      <c r="Q50" s="5"/>
      <c r="R50" s="16">
        <f>SUM(F50:P50)</f>
        <v>0.9988723033961009</v>
      </c>
      <c r="S50" s="5" t="str">
        <f>"Prob("&amp;H34&amp;" "&amp;I34&amp;" | "&amp;E46&amp;")"</f>
        <v>Prob( Heart Rate | FEMALE)</v>
      </c>
    </row>
    <row r="51" spans="1:19" ht="13.5">
      <c r="A51" s="4"/>
      <c r="B51" s="5"/>
      <c r="C51" s="5"/>
      <c r="D51" s="43" t="s">
        <v>15</v>
      </c>
      <c r="E51" s="55">
        <v>15</v>
      </c>
      <c r="F51" s="13" t="s">
        <v>0</v>
      </c>
      <c r="G51" s="13" t="s">
        <v>0</v>
      </c>
      <c r="H51" s="13" t="s">
        <v>0</v>
      </c>
      <c r="I51" s="13" t="s">
        <v>0</v>
      </c>
      <c r="J51" s="13" t="s">
        <v>0</v>
      </c>
      <c r="K51" s="13" t="s">
        <v>0</v>
      </c>
      <c r="L51" s="13" t="s">
        <v>0</v>
      </c>
      <c r="M51" s="13" t="s">
        <v>0</v>
      </c>
      <c r="N51" s="13" t="s">
        <v>0</v>
      </c>
      <c r="O51" s="13" t="s">
        <v>0</v>
      </c>
      <c r="P51" s="13" t="s">
        <v>0</v>
      </c>
      <c r="Q51" s="5"/>
      <c r="R51" s="5"/>
      <c r="S51" s="3"/>
    </row>
    <row r="52" spans="1:19" ht="13.5">
      <c r="A52" s="4"/>
      <c r="B52" s="5"/>
      <c r="C52" s="5"/>
      <c r="D52" s="5"/>
      <c r="E52" s="5"/>
      <c r="F52" s="6"/>
      <c r="G52" s="6"/>
      <c r="H52" s="6"/>
      <c r="I52" s="5"/>
      <c r="J52" s="5"/>
      <c r="K52" s="5"/>
      <c r="L52" s="5"/>
      <c r="M52" s="5"/>
      <c r="N52" s="5"/>
      <c r="O52" s="5"/>
      <c r="P52" s="5"/>
      <c r="Q52" s="5"/>
      <c r="R52" s="5"/>
      <c r="S52" s="3"/>
    </row>
    <row r="53" spans="1:19" ht="15">
      <c r="A53" s="4"/>
      <c r="B53" s="5"/>
      <c r="C53" s="5"/>
      <c r="D53" s="5"/>
      <c r="E53" s="15" t="s">
        <v>2</v>
      </c>
      <c r="F53" s="22">
        <f>F42+F48</f>
        <v>0.3843272083187441</v>
      </c>
      <c r="G53" s="22">
        <f aca="true" t="shared" si="7" ref="G53:P53">G42+G48</f>
        <v>1.8511081836493055</v>
      </c>
      <c r="H53" s="22">
        <f t="shared" si="7"/>
        <v>5.846868689993035</v>
      </c>
      <c r="I53" s="22">
        <f t="shared" si="7"/>
        <v>12.447965734518009</v>
      </c>
      <c r="J53" s="22">
        <f t="shared" si="7"/>
        <v>18.765078502580877</v>
      </c>
      <c r="K53" s="22">
        <f t="shared" si="7"/>
        <v>21.296533701490148</v>
      </c>
      <c r="L53" s="22">
        <f t="shared" si="7"/>
        <v>18.765078502580877</v>
      </c>
      <c r="M53" s="22">
        <f t="shared" si="7"/>
        <v>12.447965734518009</v>
      </c>
      <c r="N53" s="22">
        <f t="shared" si="7"/>
        <v>5.846868689993035</v>
      </c>
      <c r="O53" s="22">
        <f t="shared" si="7"/>
        <v>1.8511081836493055</v>
      </c>
      <c r="P53" s="22">
        <f t="shared" si="7"/>
        <v>0.3843272083187441</v>
      </c>
      <c r="Q53" s="5"/>
      <c r="R53" s="5"/>
      <c r="S53" s="3"/>
    </row>
    <row r="54" spans="1:18" ht="13.5">
      <c r="A54" s="4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3"/>
    </row>
    <row r="55" spans="1:18" ht="15">
      <c r="A55" s="70" t="s">
        <v>28</v>
      </c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3"/>
    </row>
    <row r="56" spans="1:18" ht="13.5">
      <c r="A56" s="73" t="s">
        <v>32</v>
      </c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3"/>
    </row>
    <row r="57" spans="1:18" ht="13.5">
      <c r="A57" s="73" t="s">
        <v>34</v>
      </c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3"/>
    </row>
    <row r="58" spans="1:18" ht="13.5">
      <c r="A58" s="73" t="s">
        <v>27</v>
      </c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3"/>
    </row>
    <row r="59" spans="1:18" ht="15">
      <c r="A59" s="70" t="s">
        <v>28</v>
      </c>
      <c r="I59" s="4"/>
      <c r="J59" s="4"/>
      <c r="K59" s="4"/>
      <c r="L59" s="4"/>
      <c r="M59" s="4"/>
      <c r="N59" s="4"/>
      <c r="O59" s="4"/>
      <c r="P59" s="4"/>
      <c r="Q59" s="4"/>
      <c r="R59" s="3"/>
    </row>
    <row r="60" spans="1:20" ht="13.5">
      <c r="A60" s="5"/>
      <c r="B60" s="5"/>
      <c r="C60" s="47" t="s">
        <v>4</v>
      </c>
      <c r="D60" s="48"/>
      <c r="E60" s="48"/>
      <c r="F60" s="47"/>
      <c r="G60" s="47"/>
      <c r="H60" s="47" t="s">
        <v>11</v>
      </c>
      <c r="I60" s="47"/>
      <c r="J60" s="48"/>
      <c r="K60" s="4"/>
      <c r="L60" s="4"/>
      <c r="M60" s="4"/>
      <c r="N60" s="4"/>
      <c r="O60" s="4"/>
      <c r="P60" s="4"/>
      <c r="Q60" s="4"/>
      <c r="R60" s="4"/>
      <c r="S60" s="4"/>
      <c r="T60" s="3"/>
    </row>
    <row r="61" spans="1:20" ht="13.5">
      <c r="A61" s="5"/>
      <c r="B61" s="5"/>
      <c r="C61" s="47"/>
      <c r="D61" s="48"/>
      <c r="E61" s="47"/>
      <c r="F61" s="47" t="s">
        <v>9</v>
      </c>
      <c r="G61" s="47"/>
      <c r="H61" s="47"/>
      <c r="I61" s="47"/>
      <c r="J61" s="47" t="s">
        <v>10</v>
      </c>
      <c r="K61" s="6"/>
      <c r="L61" s="3"/>
      <c r="M61" s="3"/>
      <c r="N61" s="3"/>
      <c r="O61" s="3"/>
      <c r="P61" s="3"/>
      <c r="Q61" s="3"/>
      <c r="R61" s="3"/>
      <c r="S61" s="3"/>
      <c r="T61" s="3"/>
    </row>
    <row r="62" spans="1:21" ht="15.75">
      <c r="A62" s="5"/>
      <c r="B62" s="18" t="s">
        <v>7</v>
      </c>
      <c r="C62" s="6"/>
      <c r="D62" s="5"/>
      <c r="E62" s="5"/>
      <c r="F62" s="5"/>
      <c r="G62" s="5"/>
      <c r="H62" s="5"/>
      <c r="I62" s="5"/>
      <c r="J62" s="5"/>
      <c r="K62" s="3"/>
      <c r="L62" s="3"/>
      <c r="M62" s="15" t="s">
        <v>2</v>
      </c>
      <c r="N62" s="15"/>
      <c r="O62" s="3"/>
      <c r="P62" s="3"/>
      <c r="Q62" s="3"/>
      <c r="R62" s="3"/>
      <c r="S62" s="3"/>
      <c r="T62" s="3"/>
      <c r="U62" s="3"/>
    </row>
    <row r="63" spans="1:21" ht="15">
      <c r="A63" s="5"/>
      <c r="B63" s="18" t="s">
        <v>8</v>
      </c>
      <c r="C63" s="6"/>
      <c r="D63" s="5"/>
      <c r="E63" s="7"/>
      <c r="F63" s="7"/>
      <c r="G63" s="7"/>
      <c r="H63" s="19"/>
      <c r="I63" s="7"/>
      <c r="J63" s="7"/>
      <c r="K63" s="7"/>
      <c r="L63" s="3"/>
      <c r="M63" s="3"/>
      <c r="N63" s="3"/>
      <c r="O63" s="3"/>
      <c r="P63" s="3"/>
      <c r="Q63" s="3"/>
      <c r="R63" s="3"/>
      <c r="S63" s="3"/>
      <c r="T63" s="3"/>
      <c r="U63" s="3"/>
    </row>
    <row r="64" spans="1:22" ht="13.5">
      <c r="A64" s="5"/>
      <c r="B64" s="74">
        <v>0.05</v>
      </c>
      <c r="C64" s="51">
        <v>20</v>
      </c>
      <c r="D64" s="20"/>
      <c r="E64" s="79">
        <f>1-K64</f>
        <v>0.98</v>
      </c>
      <c r="F64" s="80"/>
      <c r="G64" s="81"/>
      <c r="H64" s="82"/>
      <c r="I64" s="81"/>
      <c r="J64" s="83"/>
      <c r="K64" s="84">
        <v>0.02</v>
      </c>
      <c r="L64" s="5"/>
      <c r="M64" s="31">
        <f>E64+K64</f>
        <v>1</v>
      </c>
      <c r="N64" s="5" t="str">
        <f>"Prob("&amp;$H$60&amp;" = "&amp;$F$61&amp;"/"&amp;$J$61&amp;" | "&amp;C60&amp;" = "&amp;C64&amp;")"</f>
        <v>Prob(Bi-Focals = NO/YES | Age = 20)</v>
      </c>
      <c r="O64" s="3"/>
      <c r="P64" s="3"/>
      <c r="Q64" s="3"/>
      <c r="R64" s="3"/>
      <c r="S64" s="3"/>
      <c r="T64" s="3"/>
      <c r="U64" s="3"/>
      <c r="V64" s="3"/>
    </row>
    <row r="65" spans="1:22" ht="13.5">
      <c r="A65" s="5" t="s">
        <v>18</v>
      </c>
      <c r="B65" s="75">
        <f>$A$67*B64</f>
        <v>50</v>
      </c>
      <c r="C65" s="20"/>
      <c r="D65" s="19"/>
      <c r="E65" s="20"/>
      <c r="F65" s="6">
        <f>B65*E64</f>
        <v>49</v>
      </c>
      <c r="G65" s="46"/>
      <c r="H65" s="20"/>
      <c r="I65" s="46"/>
      <c r="J65" s="25">
        <f>B65*K64</f>
        <v>1</v>
      </c>
      <c r="K65" s="56"/>
      <c r="L65" s="5"/>
      <c r="M65" s="32">
        <f>F65+J65</f>
        <v>50</v>
      </c>
      <c r="N65" s="5" t="str">
        <f>"#("&amp;$H$60&amp;" = "&amp;$F$61&amp;"/"&amp;$J$61&amp;" | "&amp;C60&amp;" = "&amp;C64&amp;")"</f>
        <v>#(Bi-Focals = NO/YES | Age = 20)</v>
      </c>
      <c r="O65" s="3"/>
      <c r="P65" s="3"/>
      <c r="Q65" s="3"/>
      <c r="R65" s="3"/>
      <c r="S65" s="3"/>
      <c r="T65" s="3"/>
      <c r="U65" s="3"/>
      <c r="V65" s="3"/>
    </row>
    <row r="66" spans="1:22" ht="13.5">
      <c r="A66" s="5" t="s">
        <v>17</v>
      </c>
      <c r="B66" s="76"/>
      <c r="C66" s="13"/>
      <c r="D66" s="19"/>
      <c r="E66" s="20"/>
      <c r="F66" s="6"/>
      <c r="G66" s="85">
        <f>F65/$F$83</f>
        <v>0.08112582781456953</v>
      </c>
      <c r="H66" s="20"/>
      <c r="I66" s="86">
        <f>J65/$J$83</f>
        <v>0.0025252525252525255</v>
      </c>
      <c r="J66" s="26"/>
      <c r="K66" s="57"/>
      <c r="L66" s="5"/>
      <c r="M66" s="31"/>
      <c r="N66" s="5"/>
      <c r="O66" s="3"/>
      <c r="P66" s="3"/>
      <c r="Q66" s="3"/>
      <c r="R66" s="3"/>
      <c r="S66" s="3"/>
      <c r="T66" s="3"/>
      <c r="U66" s="3"/>
      <c r="V66" s="1"/>
    </row>
    <row r="67" spans="1:22" ht="13.5">
      <c r="A67" s="49">
        <v>1000</v>
      </c>
      <c r="B67" s="74">
        <v>0.15</v>
      </c>
      <c r="C67" s="51">
        <v>30</v>
      </c>
      <c r="D67" s="19"/>
      <c r="E67" s="79">
        <f>1-K67</f>
        <v>0.95</v>
      </c>
      <c r="F67" s="79"/>
      <c r="G67" s="81"/>
      <c r="H67" s="82"/>
      <c r="I67" s="81"/>
      <c r="J67" s="83"/>
      <c r="K67" s="84">
        <v>0.05</v>
      </c>
      <c r="L67" s="5"/>
      <c r="M67" s="31">
        <f>E67+K67</f>
        <v>1</v>
      </c>
      <c r="N67" s="5" t="str">
        <f>"Prob("&amp;$H$60&amp;" = "&amp;$F$61&amp;"/"&amp;$J$61&amp;" | "&amp;C63&amp;" = "&amp;C67&amp;")"</f>
        <v>Prob(Bi-Focals = NO/YES |  = 30)</v>
      </c>
      <c r="O67" s="3"/>
      <c r="P67" s="3"/>
      <c r="Q67" s="3"/>
      <c r="R67" s="3"/>
      <c r="S67" s="3"/>
      <c r="T67" s="3"/>
      <c r="U67" s="3"/>
      <c r="V67" s="1"/>
    </row>
    <row r="68" spans="1:22" ht="13.5">
      <c r="A68" s="5"/>
      <c r="B68" s="75">
        <f>$A$67*B67</f>
        <v>150</v>
      </c>
      <c r="C68" s="20"/>
      <c r="D68" s="19"/>
      <c r="E68" s="20"/>
      <c r="F68" s="20">
        <f>B68*E67</f>
        <v>142.5</v>
      </c>
      <c r="G68" s="86"/>
      <c r="H68" s="20"/>
      <c r="I68" s="86"/>
      <c r="J68" s="25">
        <f>B68*K67</f>
        <v>7.5</v>
      </c>
      <c r="K68" s="56"/>
      <c r="L68" s="19"/>
      <c r="M68" s="32">
        <f>F68+J68</f>
        <v>150</v>
      </c>
      <c r="N68" s="5" t="str">
        <f>"#("&amp;$H$60&amp;" = "&amp;$F$61&amp;"/"&amp;$J$61&amp;" | "&amp;C63&amp;" = "&amp;C67&amp;")"</f>
        <v>#(Bi-Focals = NO/YES |  = 30)</v>
      </c>
      <c r="O68" s="3"/>
      <c r="P68" s="3"/>
      <c r="Q68" s="3"/>
      <c r="R68" s="3"/>
      <c r="S68" s="3"/>
      <c r="T68" s="3"/>
      <c r="U68" s="3"/>
      <c r="V68" s="1"/>
    </row>
    <row r="69" spans="1:22" ht="13.5">
      <c r="A69" s="10"/>
      <c r="B69" s="76"/>
      <c r="C69" s="13"/>
      <c r="D69" s="19"/>
      <c r="E69" s="13"/>
      <c r="F69" s="13"/>
      <c r="G69" s="85">
        <f>F68/$F$83</f>
        <v>0.2359271523178808</v>
      </c>
      <c r="H69" s="20"/>
      <c r="I69" s="85">
        <f>J68/$J$83</f>
        <v>0.018939393939393943</v>
      </c>
      <c r="J69" s="26"/>
      <c r="K69" s="57"/>
      <c r="L69" s="19"/>
      <c r="M69" s="31"/>
      <c r="N69" s="3"/>
      <c r="O69" s="3"/>
      <c r="P69" s="3"/>
      <c r="Q69" s="3"/>
      <c r="R69" s="3"/>
      <c r="S69" s="3"/>
      <c r="T69" s="3"/>
      <c r="U69" s="3"/>
      <c r="V69" s="1"/>
    </row>
    <row r="70" spans="1:22" ht="13.5">
      <c r="A70" s="5"/>
      <c r="B70" s="74">
        <v>0.25</v>
      </c>
      <c r="C70" s="51">
        <v>40</v>
      </c>
      <c r="D70" s="19"/>
      <c r="E70" s="79">
        <f>1-K70</f>
        <v>0.65</v>
      </c>
      <c r="F70" s="87"/>
      <c r="G70" s="81"/>
      <c r="H70" s="82"/>
      <c r="I70" s="81"/>
      <c r="J70" s="83"/>
      <c r="K70" s="84">
        <v>0.35</v>
      </c>
      <c r="L70" s="21"/>
      <c r="M70" s="31">
        <f>E70+K70</f>
        <v>1</v>
      </c>
      <c r="N70" s="5" t="str">
        <f>"Prob("&amp;$H$60&amp;" = "&amp;$F$61&amp;"/"&amp;$J$61&amp;" | "&amp;C66&amp;" = "&amp;C70&amp;")"</f>
        <v>Prob(Bi-Focals = NO/YES |  = 40)</v>
      </c>
      <c r="O70" s="3"/>
      <c r="P70" s="3"/>
      <c r="Q70" s="3"/>
      <c r="R70" s="3"/>
      <c r="S70" s="3"/>
      <c r="T70" s="3"/>
      <c r="U70" s="3"/>
      <c r="V70" s="1"/>
    </row>
    <row r="71" spans="1:22" ht="13.5">
      <c r="A71" s="1"/>
      <c r="B71" s="75">
        <f>$A$67*B70</f>
        <v>250</v>
      </c>
      <c r="C71" s="20"/>
      <c r="D71" s="19"/>
      <c r="E71" s="20"/>
      <c r="F71" s="24">
        <f>B71*E70</f>
        <v>162.5</v>
      </c>
      <c r="G71" s="86"/>
      <c r="H71" s="6"/>
      <c r="I71" s="86"/>
      <c r="J71" s="25">
        <f>B71*K70</f>
        <v>87.5</v>
      </c>
      <c r="K71" s="56"/>
      <c r="L71" s="1"/>
      <c r="M71" s="32">
        <f>F71+J71</f>
        <v>250</v>
      </c>
      <c r="N71" s="5" t="str">
        <f>"#("&amp;$H$60&amp;" = "&amp;$F$61&amp;"/"&amp;$J$61&amp;" | "&amp;C66&amp;" = "&amp;C70&amp;")"</f>
        <v>#(Bi-Focals = NO/YES |  = 40)</v>
      </c>
      <c r="O71" s="1"/>
      <c r="P71" s="1"/>
      <c r="Q71" s="1"/>
      <c r="R71" s="1"/>
      <c r="S71" s="1"/>
      <c r="T71" s="1"/>
      <c r="U71" s="1"/>
      <c r="V71" s="1"/>
    </row>
    <row r="72" spans="1:20" ht="13.5">
      <c r="A72" s="1"/>
      <c r="B72" s="77"/>
      <c r="C72" s="45"/>
      <c r="D72" s="21"/>
      <c r="E72" s="2"/>
      <c r="F72" s="29"/>
      <c r="G72" s="85">
        <f>F71/$F$83</f>
        <v>0.26903973509933776</v>
      </c>
      <c r="H72" s="1"/>
      <c r="I72" s="85">
        <f>J71/$J$83</f>
        <v>0.220959595959596</v>
      </c>
      <c r="J72" s="27"/>
      <c r="K72" s="57"/>
      <c r="L72" s="1"/>
      <c r="M72" s="31"/>
      <c r="N72" s="1"/>
      <c r="O72" s="1"/>
      <c r="P72" s="1"/>
      <c r="Q72" s="1"/>
      <c r="R72" s="1"/>
      <c r="S72" s="1"/>
      <c r="T72" s="1"/>
    </row>
    <row r="73" spans="1:18" ht="13.5">
      <c r="A73" s="1"/>
      <c r="B73" s="74">
        <v>0.35</v>
      </c>
      <c r="C73" s="51">
        <v>50</v>
      </c>
      <c r="D73" s="19"/>
      <c r="E73" s="79">
        <f>1-K73</f>
        <v>0.5</v>
      </c>
      <c r="F73" s="87"/>
      <c r="G73" s="81"/>
      <c r="H73" s="80"/>
      <c r="I73" s="81"/>
      <c r="J73" s="83"/>
      <c r="K73" s="84">
        <v>0.5</v>
      </c>
      <c r="L73" s="1"/>
      <c r="M73" s="31">
        <f>E73+K73</f>
        <v>1</v>
      </c>
      <c r="N73" s="5" t="str">
        <f>"Prob("&amp;$H$60&amp;" = "&amp;$F$61&amp;"/"&amp;$J$61&amp;" | "&amp;C69&amp;" = "&amp;C73&amp;")"</f>
        <v>Prob(Bi-Focals = NO/YES |  = 50)</v>
      </c>
      <c r="O73" s="1"/>
      <c r="P73" s="1"/>
      <c r="Q73" s="1"/>
      <c r="R73" s="1"/>
    </row>
    <row r="74" spans="1:18" ht="13.5">
      <c r="A74" s="1"/>
      <c r="B74" s="75">
        <f>$A$67*B73</f>
        <v>350</v>
      </c>
      <c r="C74" s="20"/>
      <c r="D74" s="19"/>
      <c r="E74" s="20"/>
      <c r="F74" s="24">
        <f>B74*E73</f>
        <v>175</v>
      </c>
      <c r="G74" s="86"/>
      <c r="H74" s="6"/>
      <c r="I74" s="86"/>
      <c r="J74" s="25">
        <f>B74*K73</f>
        <v>175</v>
      </c>
      <c r="K74" s="56"/>
      <c r="L74" s="1"/>
      <c r="M74" s="32">
        <f>F74+J74</f>
        <v>350</v>
      </c>
      <c r="N74" s="5" t="str">
        <f>"#("&amp;$H$60&amp;" = "&amp;$F$61&amp;"/"&amp;$J$61&amp;" | "&amp;C69&amp;" = "&amp;C73&amp;")"</f>
        <v>#(Bi-Focals = NO/YES |  = 50)</v>
      </c>
      <c r="O74" s="1"/>
      <c r="P74" s="1"/>
      <c r="Q74" s="1"/>
      <c r="R74" s="1"/>
    </row>
    <row r="75" spans="1:18" ht="13.5">
      <c r="A75" s="1"/>
      <c r="B75" s="77"/>
      <c r="C75" s="45"/>
      <c r="D75" s="21"/>
      <c r="E75" s="2"/>
      <c r="F75" s="29"/>
      <c r="G75" s="85">
        <f>F74/$F$83</f>
        <v>0.2897350993377483</v>
      </c>
      <c r="H75" s="1"/>
      <c r="I75" s="85">
        <f>J74/$J$83</f>
        <v>0.441919191919192</v>
      </c>
      <c r="J75" s="27"/>
      <c r="K75" s="57"/>
      <c r="L75" s="1"/>
      <c r="M75" s="31"/>
      <c r="N75" s="1"/>
      <c r="O75" s="1"/>
      <c r="P75" s="1"/>
      <c r="Q75" s="1"/>
      <c r="R75" s="1"/>
    </row>
    <row r="76" spans="1:18" ht="13.5">
      <c r="A76" s="1"/>
      <c r="B76" s="74">
        <v>0.15</v>
      </c>
      <c r="C76" s="51">
        <v>60</v>
      </c>
      <c r="D76" s="19"/>
      <c r="E76" s="79">
        <f>1-K76</f>
        <v>0.4</v>
      </c>
      <c r="F76" s="87"/>
      <c r="G76" s="81"/>
      <c r="H76" s="80"/>
      <c r="I76" s="81"/>
      <c r="J76" s="83"/>
      <c r="K76" s="84">
        <v>0.6</v>
      </c>
      <c r="L76" s="1"/>
      <c r="M76" s="31">
        <f>E76+K76</f>
        <v>1</v>
      </c>
      <c r="N76" s="5" t="str">
        <f>"Prob("&amp;$H$60&amp;" = "&amp;$F$61&amp;"/"&amp;$J$61&amp;" | "&amp;C72&amp;" = "&amp;C76&amp;")"</f>
        <v>Prob(Bi-Focals = NO/YES |  = 60)</v>
      </c>
      <c r="O76" s="1"/>
      <c r="P76" s="1"/>
      <c r="Q76" s="1"/>
      <c r="R76" s="1"/>
    </row>
    <row r="77" spans="1:18" ht="13.5">
      <c r="A77" s="1"/>
      <c r="B77" s="75">
        <f>$A$67*B76</f>
        <v>150</v>
      </c>
      <c r="C77" s="20"/>
      <c r="D77" s="19"/>
      <c r="E77" s="20"/>
      <c r="F77" s="24">
        <f>B77*E76</f>
        <v>60</v>
      </c>
      <c r="G77" s="86"/>
      <c r="H77" s="6"/>
      <c r="I77" s="86"/>
      <c r="J77" s="25">
        <f>B77*K76</f>
        <v>90</v>
      </c>
      <c r="K77" s="56"/>
      <c r="L77" s="1"/>
      <c r="M77" s="32">
        <f>F77+J77</f>
        <v>150</v>
      </c>
      <c r="N77" s="5" t="str">
        <f>"#("&amp;$H$60&amp;" = "&amp;$F$61&amp;"/"&amp;$J$61&amp;" | "&amp;C72&amp;" = "&amp;C76&amp;")"</f>
        <v>#(Bi-Focals = NO/YES |  = 60)</v>
      </c>
      <c r="O77" s="1"/>
      <c r="P77" s="1"/>
      <c r="Q77" s="1"/>
      <c r="R77" s="1"/>
    </row>
    <row r="78" spans="1:18" ht="13.5">
      <c r="A78" s="1"/>
      <c r="B78" s="77"/>
      <c r="C78" s="45"/>
      <c r="D78" s="21"/>
      <c r="E78" s="2"/>
      <c r="F78" s="29"/>
      <c r="G78" s="85">
        <f>F77/$F$83</f>
        <v>0.09933774834437085</v>
      </c>
      <c r="H78" s="1"/>
      <c r="I78" s="85">
        <f>J77/$J$83</f>
        <v>0.2272727272727273</v>
      </c>
      <c r="J78" s="27"/>
      <c r="K78" s="57"/>
      <c r="L78" s="1"/>
      <c r="M78" s="31"/>
      <c r="N78" s="1"/>
      <c r="O78" s="1"/>
      <c r="P78" s="1"/>
      <c r="Q78" s="1"/>
      <c r="R78" s="1"/>
    </row>
    <row r="79" spans="2:18" ht="13.5">
      <c r="B79" s="78">
        <f>1-(B64+B67+B70+B73+B76)</f>
        <v>0.04999999999999993</v>
      </c>
      <c r="C79" s="51">
        <v>70</v>
      </c>
      <c r="D79" s="19"/>
      <c r="E79" s="79">
        <f>1-K79</f>
        <v>0.30000000000000004</v>
      </c>
      <c r="F79" s="87"/>
      <c r="G79" s="81"/>
      <c r="H79" s="80"/>
      <c r="I79" s="81"/>
      <c r="J79" s="83"/>
      <c r="K79" s="84">
        <v>0.7</v>
      </c>
      <c r="L79" s="1"/>
      <c r="M79" s="31">
        <f>E79+K79</f>
        <v>1</v>
      </c>
      <c r="N79" s="5" t="str">
        <f>"Prob("&amp;$H$60&amp;" = "&amp;$F$61&amp;"/"&amp;$J$61&amp;" | "&amp;C75&amp;" = "&amp;C79&amp;")"</f>
        <v>Prob(Bi-Focals = NO/YES |  = 70)</v>
      </c>
      <c r="O79" s="1"/>
      <c r="P79" s="1"/>
      <c r="Q79" s="1"/>
      <c r="R79" s="1"/>
    </row>
    <row r="80" spans="2:18" ht="13.5">
      <c r="B80" s="75">
        <f>$A$67*B79</f>
        <v>49.999999999999936</v>
      </c>
      <c r="C80" s="19"/>
      <c r="D80" s="19"/>
      <c r="E80" s="20"/>
      <c r="F80" s="24">
        <f>B80*E79</f>
        <v>14.999999999999982</v>
      </c>
      <c r="G80" s="86"/>
      <c r="H80" s="6"/>
      <c r="I80" s="86"/>
      <c r="J80" s="25">
        <f>B80*K79</f>
        <v>34.99999999999995</v>
      </c>
      <c r="K80" s="58"/>
      <c r="L80" s="1"/>
      <c r="M80" s="32">
        <f>F80+J80</f>
        <v>49.99999999999993</v>
      </c>
      <c r="N80" s="5" t="str">
        <f>"#("&amp;$H$60&amp;" = "&amp;$F$61&amp;"/"&amp;$J$61&amp;" | "&amp;C75&amp;" = "&amp;C79&amp;")"</f>
        <v>#(Bi-Focals = NO/YES |  = 70)</v>
      </c>
      <c r="O80" s="1"/>
      <c r="P80" s="1"/>
      <c r="Q80" s="1"/>
      <c r="R80" s="1"/>
    </row>
    <row r="81" spans="2:18" ht="13.5">
      <c r="B81" s="77"/>
      <c r="C81" s="2"/>
      <c r="D81" s="21"/>
      <c r="E81" s="2"/>
      <c r="F81" s="29"/>
      <c r="G81" s="85">
        <f>F80/$F$83</f>
        <v>0.024834437086092686</v>
      </c>
      <c r="H81" s="1"/>
      <c r="I81" s="85">
        <f>J80/$J$83</f>
        <v>0.08838383838383827</v>
      </c>
      <c r="J81" s="27"/>
      <c r="K81" s="52"/>
      <c r="L81" s="1"/>
      <c r="M81" s="16"/>
      <c r="N81" s="16"/>
      <c r="O81" s="1"/>
      <c r="P81" s="1"/>
      <c r="Q81" s="1"/>
      <c r="R81" s="1"/>
    </row>
    <row r="82" spans="12:18" ht="12.75">
      <c r="L82" s="1"/>
      <c r="M82" s="1"/>
      <c r="N82" s="1"/>
      <c r="O82" s="1"/>
      <c r="P82" s="1"/>
      <c r="Q82" s="1"/>
      <c r="R82" s="1"/>
    </row>
    <row r="83" spans="1:18" ht="15">
      <c r="A83" s="15" t="s">
        <v>2</v>
      </c>
      <c r="B83" s="5">
        <f>B65+B68+B71+B74+B77+B80</f>
        <v>999.9999999999999</v>
      </c>
      <c r="E83" s="15" t="s">
        <v>2</v>
      </c>
      <c r="F83" s="30">
        <f>F65+F68+F71+F74+F77+F80</f>
        <v>604</v>
      </c>
      <c r="G83" s="5">
        <f>G66+G69+G72+G75+G78+G81</f>
        <v>0.9999999999999999</v>
      </c>
      <c r="H83" s="5"/>
      <c r="I83" s="5">
        <f>I66+I69+I72+I75+I78+I81</f>
        <v>1</v>
      </c>
      <c r="J83" s="30">
        <f>J65+J68+J71+J74+J77+J80</f>
        <v>395.99999999999994</v>
      </c>
      <c r="K83" s="5">
        <f>K66+K69+K72+K75+K78+K81</f>
        <v>0</v>
      </c>
      <c r="M83" s="1"/>
      <c r="N83" s="1"/>
      <c r="O83" s="1"/>
      <c r="P83" s="1"/>
      <c r="Q83" s="1"/>
      <c r="R83" s="1"/>
    </row>
    <row r="84" spans="13:17" ht="12.75">
      <c r="M84" s="1"/>
      <c r="N84" s="1"/>
      <c r="O84" s="1"/>
      <c r="P84" s="1"/>
      <c r="Q84" s="1"/>
    </row>
    <row r="87" spans="1:19" ht="15">
      <c r="A87" s="70" t="s">
        <v>28</v>
      </c>
      <c r="B87" s="5"/>
      <c r="C87" s="5"/>
      <c r="D87" s="5"/>
      <c r="E87" s="5" t="s">
        <v>38</v>
      </c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3"/>
    </row>
    <row r="88" spans="1:20" ht="13.5">
      <c r="A88" s="73" t="s">
        <v>35</v>
      </c>
      <c r="B88" s="5"/>
      <c r="C88" s="5"/>
      <c r="D88" s="5"/>
      <c r="E88" s="5">
        <v>-2</v>
      </c>
      <c r="F88" s="5">
        <v>-1</v>
      </c>
      <c r="G88" s="5">
        <v>0</v>
      </c>
      <c r="H88" s="5">
        <v>1</v>
      </c>
      <c r="I88" s="5">
        <v>2</v>
      </c>
      <c r="J88" s="5"/>
      <c r="K88" s="5"/>
      <c r="L88" s="5"/>
      <c r="M88" s="5"/>
      <c r="N88" s="5"/>
      <c r="O88" s="5"/>
      <c r="P88" s="5"/>
      <c r="Q88" s="5"/>
      <c r="R88" s="5"/>
      <c r="S88" s="5"/>
      <c r="T88" s="3"/>
    </row>
    <row r="89" spans="1:20" ht="13.5">
      <c r="A89" s="73" t="s">
        <v>34</v>
      </c>
      <c r="B89" s="5"/>
      <c r="C89" s="5"/>
      <c r="D89" s="5"/>
      <c r="E89" s="5">
        <v>0.15</v>
      </c>
      <c r="F89" s="5">
        <v>0.15</v>
      </c>
      <c r="G89" s="5">
        <v>0.4</v>
      </c>
      <c r="H89" s="5">
        <v>0.15</v>
      </c>
      <c r="I89" s="5">
        <f>1-SUM(E89:H89)</f>
        <v>0.15000000000000002</v>
      </c>
      <c r="J89" s="5"/>
      <c r="K89" s="5"/>
      <c r="L89" s="5"/>
      <c r="M89" s="5"/>
      <c r="N89" s="5"/>
      <c r="O89" s="5"/>
      <c r="P89" s="5"/>
      <c r="Q89" s="5"/>
      <c r="R89" s="5"/>
      <c r="S89" s="5"/>
      <c r="T89" s="3"/>
    </row>
    <row r="90" spans="1:20" ht="13.5">
      <c r="A90" s="73" t="s">
        <v>30</v>
      </c>
      <c r="B90" s="14"/>
      <c r="C90" s="14"/>
      <c r="D90" s="14"/>
      <c r="E90" s="5" t="s">
        <v>37</v>
      </c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3"/>
    </row>
    <row r="91" spans="1:20" ht="15">
      <c r="A91" s="70" t="s">
        <v>28</v>
      </c>
      <c r="J91" s="4"/>
      <c r="K91" s="4"/>
      <c r="L91" s="4"/>
      <c r="M91" s="4"/>
      <c r="N91" s="4"/>
      <c r="O91" s="4"/>
      <c r="P91" s="4"/>
      <c r="Q91" s="4"/>
      <c r="R91" s="4"/>
      <c r="S91" s="4"/>
      <c r="T91" s="3"/>
    </row>
    <row r="92" spans="1:19" ht="13.5">
      <c r="A92" s="5"/>
      <c r="B92" s="5"/>
      <c r="C92" s="47" t="s">
        <v>36</v>
      </c>
      <c r="D92" s="47"/>
      <c r="E92" s="48"/>
      <c r="F92" s="47"/>
      <c r="G92" s="47"/>
      <c r="H92" s="47" t="s">
        <v>39</v>
      </c>
      <c r="I92" s="47"/>
      <c r="J92" s="48"/>
      <c r="K92" s="4"/>
      <c r="L92" s="4"/>
      <c r="M92" s="4"/>
      <c r="N92" s="4"/>
      <c r="O92" s="4"/>
      <c r="P92" s="4"/>
      <c r="Q92" s="4"/>
      <c r="R92" s="4"/>
      <c r="S92" s="4"/>
    </row>
    <row r="93" spans="1:19" ht="13.5">
      <c r="A93" s="5"/>
      <c r="B93" s="5"/>
      <c r="C93" s="47"/>
      <c r="D93" s="47"/>
      <c r="E93" s="47">
        <f>C96+E88</f>
        <v>-1</v>
      </c>
      <c r="F93" s="47">
        <f>E93+(F88-E88)</f>
        <v>0</v>
      </c>
      <c r="G93" s="47">
        <f>F93+(G88-F88)</f>
        <v>1</v>
      </c>
      <c r="H93" s="47">
        <f>G93+(H88-G88)</f>
        <v>2</v>
      </c>
      <c r="I93" s="47">
        <f>H93+(I88-H88)</f>
        <v>3</v>
      </c>
      <c r="J93" s="47">
        <f>C105</f>
        <v>4</v>
      </c>
      <c r="K93" s="5">
        <f>L93+(E88-F88)</f>
        <v>5</v>
      </c>
      <c r="L93" s="5">
        <f>M93+(F88-G88)</f>
        <v>6</v>
      </c>
      <c r="M93" s="5">
        <f>N93+(G88-H88)</f>
        <v>7</v>
      </c>
      <c r="N93" s="5">
        <f>O93+(H88-I88)</f>
        <v>8</v>
      </c>
      <c r="O93" s="5">
        <f>C114+I88</f>
        <v>9</v>
      </c>
      <c r="P93" s="5"/>
      <c r="Q93" s="3"/>
      <c r="R93" s="3"/>
      <c r="S93" s="3"/>
    </row>
    <row r="94" spans="1:19" ht="15.75">
      <c r="A94" s="5"/>
      <c r="B94" s="18" t="s">
        <v>7</v>
      </c>
      <c r="C94" s="6"/>
      <c r="D94" s="6"/>
      <c r="E94" s="5"/>
      <c r="F94" s="5"/>
      <c r="G94" s="5"/>
      <c r="H94" s="5"/>
      <c r="I94" s="5"/>
      <c r="J94" s="5"/>
      <c r="K94" s="3"/>
      <c r="L94" s="3"/>
      <c r="M94" s="15" t="s">
        <v>2</v>
      </c>
      <c r="N94" s="15"/>
      <c r="O94" s="3"/>
      <c r="P94" s="3"/>
      <c r="Q94" s="3"/>
      <c r="R94" s="3"/>
      <c r="S94" s="3"/>
    </row>
    <row r="95" spans="1:19" ht="15">
      <c r="A95" s="5"/>
      <c r="B95" s="18" t="s">
        <v>8</v>
      </c>
      <c r="C95" s="6"/>
      <c r="D95" s="6"/>
      <c r="E95" s="7"/>
      <c r="F95" s="7"/>
      <c r="G95" s="7"/>
      <c r="H95" s="19"/>
      <c r="I95" s="7"/>
      <c r="J95" s="7"/>
      <c r="K95" s="7"/>
      <c r="L95" s="3"/>
      <c r="M95" s="3"/>
      <c r="N95" s="3"/>
      <c r="O95" s="3"/>
      <c r="P95" s="3"/>
      <c r="Q95" s="3"/>
      <c r="R95" s="3"/>
      <c r="S95" s="3"/>
    </row>
    <row r="96" spans="1:22" ht="13.5">
      <c r="A96" s="5"/>
      <c r="B96" s="74">
        <v>0.05</v>
      </c>
      <c r="C96" s="51">
        <v>1</v>
      </c>
      <c r="D96" s="58"/>
      <c r="E96" s="79">
        <f>E89</f>
        <v>0.15</v>
      </c>
      <c r="F96" s="79">
        <f>F89</f>
        <v>0.15</v>
      </c>
      <c r="G96" s="79">
        <f>G89</f>
        <v>0.4</v>
      </c>
      <c r="H96" s="79">
        <f>H89</f>
        <v>0.15</v>
      </c>
      <c r="I96" s="79">
        <f>I89</f>
        <v>0.15000000000000002</v>
      </c>
      <c r="J96" s="83"/>
      <c r="K96" s="84"/>
      <c r="L96" s="91"/>
      <c r="M96" s="91"/>
      <c r="N96" s="91"/>
      <c r="O96" s="5"/>
      <c r="P96" s="5"/>
      <c r="Q96" s="31"/>
      <c r="R96" s="5"/>
      <c r="S96" s="3"/>
      <c r="T96" s="3"/>
      <c r="U96" s="3"/>
      <c r="V96" s="3"/>
    </row>
    <row r="97" spans="1:22" ht="13.5">
      <c r="A97" s="5" t="s">
        <v>18</v>
      </c>
      <c r="B97" s="75">
        <f>$A$67*B96</f>
        <v>50</v>
      </c>
      <c r="C97" s="20"/>
      <c r="D97" s="20"/>
      <c r="E97" s="20">
        <f>$B97*E96</f>
        <v>7.5</v>
      </c>
      <c r="F97" s="20">
        <f aca="true" t="shared" si="8" ref="F97:O97">$B97*F96</f>
        <v>7.5</v>
      </c>
      <c r="G97" s="20">
        <f t="shared" si="8"/>
        <v>20</v>
      </c>
      <c r="H97" s="20">
        <f t="shared" si="8"/>
        <v>7.5</v>
      </c>
      <c r="I97" s="20">
        <f t="shared" si="8"/>
        <v>7.500000000000001</v>
      </c>
      <c r="J97" s="20">
        <f t="shared" si="8"/>
        <v>0</v>
      </c>
      <c r="K97" s="20">
        <f t="shared" si="8"/>
        <v>0</v>
      </c>
      <c r="L97" s="20">
        <f t="shared" si="8"/>
        <v>0</v>
      </c>
      <c r="M97" s="20">
        <f t="shared" si="8"/>
        <v>0</v>
      </c>
      <c r="N97" s="20">
        <f t="shared" si="8"/>
        <v>0</v>
      </c>
      <c r="O97" s="20">
        <f t="shared" si="8"/>
        <v>0</v>
      </c>
      <c r="P97" s="5"/>
      <c r="Q97" s="32"/>
      <c r="R97" s="5"/>
      <c r="S97" s="3"/>
      <c r="T97" s="3"/>
      <c r="U97" s="3"/>
      <c r="V97" s="3"/>
    </row>
    <row r="98" spans="1:22" ht="13.5">
      <c r="A98" s="5" t="s">
        <v>17</v>
      </c>
      <c r="B98" s="76"/>
      <c r="C98" s="13"/>
      <c r="D98" s="20"/>
      <c r="E98" s="85">
        <f>IF(E97&gt;0,E97/E$118," ")</f>
        <v>0.0810810810810811</v>
      </c>
      <c r="F98" s="85">
        <f aca="true" t="shared" si="9" ref="F98:O98">IF(F97&gt;0,F97/F$118," ")</f>
        <v>0.25</v>
      </c>
      <c r="G98" s="85">
        <f t="shared" si="9"/>
        <v>0.27586206896551724</v>
      </c>
      <c r="H98" s="85">
        <f t="shared" si="9"/>
        <v>0.058823529411764705</v>
      </c>
      <c r="I98" s="85">
        <f t="shared" si="9"/>
        <v>0.03896103896103897</v>
      </c>
      <c r="J98" s="85" t="str">
        <f t="shared" si="9"/>
        <v> </v>
      </c>
      <c r="K98" s="85" t="str">
        <f t="shared" si="9"/>
        <v> </v>
      </c>
      <c r="L98" s="85" t="str">
        <f t="shared" si="9"/>
        <v> </v>
      </c>
      <c r="M98" s="85" t="str">
        <f t="shared" si="9"/>
        <v> </v>
      </c>
      <c r="N98" s="85" t="str">
        <f t="shared" si="9"/>
        <v> </v>
      </c>
      <c r="O98" s="85" t="str">
        <f t="shared" si="9"/>
        <v> </v>
      </c>
      <c r="P98" s="5"/>
      <c r="Q98" s="31"/>
      <c r="R98" s="5"/>
      <c r="S98" s="3"/>
      <c r="T98" s="3"/>
      <c r="U98" s="3"/>
      <c r="V98" s="3"/>
    </row>
    <row r="99" spans="1:22" ht="13.5">
      <c r="A99" s="49">
        <v>1000</v>
      </c>
      <c r="B99" s="74">
        <v>0.15</v>
      </c>
      <c r="C99" s="51">
        <v>2</v>
      </c>
      <c r="D99" s="58"/>
      <c r="E99" s="79"/>
      <c r="F99" s="79">
        <f>E89</f>
        <v>0.15</v>
      </c>
      <c r="G99" s="79">
        <f>F89</f>
        <v>0.15</v>
      </c>
      <c r="H99" s="79">
        <f>G89</f>
        <v>0.4</v>
      </c>
      <c r="I99" s="79">
        <f>H89</f>
        <v>0.15</v>
      </c>
      <c r="J99" s="79">
        <f>I89</f>
        <v>0.15000000000000002</v>
      </c>
      <c r="K99" s="84"/>
      <c r="L99" s="91"/>
      <c r="M99" s="91"/>
      <c r="N99" s="91"/>
      <c r="O99" s="5"/>
      <c r="P99" s="5"/>
      <c r="Q99" s="31"/>
      <c r="R99" s="5"/>
      <c r="S99" s="3"/>
      <c r="T99" s="3"/>
      <c r="U99" s="3"/>
      <c r="V99" s="3"/>
    </row>
    <row r="100" spans="1:22" ht="13.5">
      <c r="A100" s="5"/>
      <c r="B100" s="75">
        <f>$A$67*B99</f>
        <v>150</v>
      </c>
      <c r="C100" s="20"/>
      <c r="D100" s="20"/>
      <c r="E100" s="20">
        <f>$B100*E99</f>
        <v>0</v>
      </c>
      <c r="F100" s="20">
        <f aca="true" t="shared" si="10" ref="F100:K100">$B100*F99</f>
        <v>22.5</v>
      </c>
      <c r="G100" s="20">
        <f t="shared" si="10"/>
        <v>22.5</v>
      </c>
      <c r="H100" s="20">
        <f t="shared" si="10"/>
        <v>60</v>
      </c>
      <c r="I100" s="20">
        <f t="shared" si="10"/>
        <v>22.5</v>
      </c>
      <c r="J100" s="20">
        <f t="shared" si="10"/>
        <v>22.500000000000004</v>
      </c>
      <c r="K100" s="20">
        <f t="shared" si="10"/>
        <v>0</v>
      </c>
      <c r="L100" s="20">
        <f>$B100*L99</f>
        <v>0</v>
      </c>
      <c r="M100" s="20">
        <f>$B100*M99</f>
        <v>0</v>
      </c>
      <c r="N100" s="20">
        <f>$B100*N99</f>
        <v>0</v>
      </c>
      <c r="O100" s="20">
        <f>$B100*O99</f>
        <v>0</v>
      </c>
      <c r="P100" s="19"/>
      <c r="Q100" s="32"/>
      <c r="R100" s="5"/>
      <c r="S100" s="3"/>
      <c r="T100" s="3"/>
      <c r="U100" s="3"/>
      <c r="V100" s="3"/>
    </row>
    <row r="101" spans="1:22" ht="13.5">
      <c r="A101" s="10"/>
      <c r="B101" s="76"/>
      <c r="C101" s="13"/>
      <c r="D101" s="20"/>
      <c r="E101" s="85" t="str">
        <f>IF(E100&gt;0,E100/E$118," ")</f>
        <v> </v>
      </c>
      <c r="F101" s="85">
        <f aca="true" t="shared" si="11" ref="F101:O101">IF(F100&gt;0,F100/F$118," ")</f>
        <v>0.75</v>
      </c>
      <c r="G101" s="85">
        <f t="shared" si="11"/>
        <v>0.3103448275862069</v>
      </c>
      <c r="H101" s="85">
        <f t="shared" si="11"/>
        <v>0.47058823529411764</v>
      </c>
      <c r="I101" s="85">
        <f t="shared" si="11"/>
        <v>0.11688311688311688</v>
      </c>
      <c r="J101" s="85">
        <f t="shared" si="11"/>
        <v>0.10843373493975905</v>
      </c>
      <c r="K101" s="85" t="str">
        <f t="shared" si="11"/>
        <v> </v>
      </c>
      <c r="L101" s="85" t="str">
        <f t="shared" si="11"/>
        <v> </v>
      </c>
      <c r="M101" s="85" t="str">
        <f t="shared" si="11"/>
        <v> </v>
      </c>
      <c r="N101" s="85" t="str">
        <f t="shared" si="11"/>
        <v> </v>
      </c>
      <c r="O101" s="85" t="str">
        <f t="shared" si="11"/>
        <v> </v>
      </c>
      <c r="P101" s="19"/>
      <c r="Q101" s="31"/>
      <c r="R101" s="3"/>
      <c r="S101" s="3"/>
      <c r="T101" s="3"/>
      <c r="U101" s="3"/>
      <c r="V101" s="3"/>
    </row>
    <row r="102" spans="1:22" ht="13.5">
      <c r="A102" s="5"/>
      <c r="B102" s="74">
        <v>0.2</v>
      </c>
      <c r="C102" s="51">
        <v>3</v>
      </c>
      <c r="D102" s="58"/>
      <c r="E102" s="79"/>
      <c r="F102" s="87"/>
      <c r="G102" s="81">
        <f>E89</f>
        <v>0.15</v>
      </c>
      <c r="H102" s="81">
        <f>F89</f>
        <v>0.15</v>
      </c>
      <c r="I102" s="81">
        <f>G89</f>
        <v>0.4</v>
      </c>
      <c r="J102" s="81">
        <f>H89</f>
        <v>0.15</v>
      </c>
      <c r="K102" s="81">
        <f>I89</f>
        <v>0.15000000000000002</v>
      </c>
      <c r="L102" s="91"/>
      <c r="M102" s="91"/>
      <c r="N102" s="91"/>
      <c r="O102" s="21"/>
      <c r="P102" s="21"/>
      <c r="Q102" s="31"/>
      <c r="R102" s="5"/>
      <c r="S102" s="3"/>
      <c r="T102" s="3"/>
      <c r="U102" s="3"/>
      <c r="V102" s="3"/>
    </row>
    <row r="103" spans="1:22" ht="13.5">
      <c r="A103" s="1"/>
      <c r="B103" s="75">
        <f>$A$67*B102</f>
        <v>200</v>
      </c>
      <c r="C103" s="20"/>
      <c r="D103" s="20"/>
      <c r="E103" s="20">
        <f>$B103*E102</f>
        <v>0</v>
      </c>
      <c r="F103" s="20">
        <f aca="true" t="shared" si="12" ref="F103:K103">$B103*F102</f>
        <v>0</v>
      </c>
      <c r="G103" s="20">
        <f t="shared" si="12"/>
        <v>30</v>
      </c>
      <c r="H103" s="20">
        <f t="shared" si="12"/>
        <v>30</v>
      </c>
      <c r="I103" s="20">
        <f t="shared" si="12"/>
        <v>80</v>
      </c>
      <c r="J103" s="20">
        <f t="shared" si="12"/>
        <v>30</v>
      </c>
      <c r="K103" s="20">
        <f t="shared" si="12"/>
        <v>30.000000000000004</v>
      </c>
      <c r="L103" s="20">
        <f>$B103*L102</f>
        <v>0</v>
      </c>
      <c r="M103" s="20">
        <f>$B103*M102</f>
        <v>0</v>
      </c>
      <c r="N103" s="20">
        <f>$B103*N102</f>
        <v>0</v>
      </c>
      <c r="O103" s="20">
        <f>$B103*O102</f>
        <v>0</v>
      </c>
      <c r="P103" s="1"/>
      <c r="Q103" s="32"/>
      <c r="R103" s="5"/>
      <c r="S103" s="1"/>
      <c r="T103" s="1"/>
      <c r="U103" s="1"/>
      <c r="V103" s="1"/>
    </row>
    <row r="104" spans="1:22" ht="13.5">
      <c r="A104" s="1"/>
      <c r="B104" s="77"/>
      <c r="C104" s="45"/>
      <c r="D104" s="88"/>
      <c r="E104" s="85" t="str">
        <f>IF(E103&gt;0,E103/E$118," ")</f>
        <v> </v>
      </c>
      <c r="F104" s="85" t="str">
        <f aca="true" t="shared" si="13" ref="F104:O104">IF(F103&gt;0,F103/F$118," ")</f>
        <v> </v>
      </c>
      <c r="G104" s="85">
        <f t="shared" si="13"/>
        <v>0.41379310344827586</v>
      </c>
      <c r="H104" s="85">
        <f t="shared" si="13"/>
        <v>0.23529411764705882</v>
      </c>
      <c r="I104" s="85">
        <f t="shared" si="13"/>
        <v>0.4155844155844156</v>
      </c>
      <c r="J104" s="85">
        <f t="shared" si="13"/>
        <v>0.14457831325301204</v>
      </c>
      <c r="K104" s="85">
        <f t="shared" si="13"/>
        <v>0.12631578947368421</v>
      </c>
      <c r="L104" s="85" t="str">
        <f t="shared" si="13"/>
        <v> </v>
      </c>
      <c r="M104" s="85" t="str">
        <f t="shared" si="13"/>
        <v> </v>
      </c>
      <c r="N104" s="85" t="str">
        <f t="shared" si="13"/>
        <v> </v>
      </c>
      <c r="O104" s="85" t="str">
        <f t="shared" si="13"/>
        <v> </v>
      </c>
      <c r="P104" s="1"/>
      <c r="Q104" s="31"/>
      <c r="R104" s="1"/>
      <c r="S104" s="1"/>
      <c r="T104" s="1"/>
      <c r="U104" s="1"/>
      <c r="V104" s="1"/>
    </row>
    <row r="105" spans="1:22" ht="13.5">
      <c r="A105" s="1"/>
      <c r="B105" s="74">
        <v>0.2</v>
      </c>
      <c r="C105" s="51">
        <v>4</v>
      </c>
      <c r="D105" s="88"/>
      <c r="E105" s="21"/>
      <c r="F105" s="90"/>
      <c r="G105" s="86"/>
      <c r="H105" s="92">
        <f>E89</f>
        <v>0.15</v>
      </c>
      <c r="I105" s="92">
        <f>F89</f>
        <v>0.15</v>
      </c>
      <c r="J105" s="92">
        <f>G89</f>
        <v>0.4</v>
      </c>
      <c r="K105" s="92">
        <f>H89</f>
        <v>0.15</v>
      </c>
      <c r="L105" s="92">
        <f>I89</f>
        <v>0.15000000000000002</v>
      </c>
      <c r="M105" s="56"/>
      <c r="N105" s="56"/>
      <c r="O105" s="1"/>
      <c r="P105" s="1"/>
      <c r="Q105" s="31"/>
      <c r="R105" s="1"/>
      <c r="S105" s="1"/>
      <c r="T105" s="1"/>
      <c r="U105" s="1"/>
      <c r="V105" s="1"/>
    </row>
    <row r="106" spans="1:22" ht="13.5">
      <c r="A106" s="1"/>
      <c r="B106" s="75">
        <f>$A$67*B105</f>
        <v>200</v>
      </c>
      <c r="C106" s="20"/>
      <c r="D106" s="88"/>
      <c r="E106" s="20">
        <f>$B106*E105</f>
        <v>0</v>
      </c>
      <c r="F106" s="20">
        <f aca="true" t="shared" si="14" ref="F106:O106">$B106*F105</f>
        <v>0</v>
      </c>
      <c r="G106" s="20">
        <f t="shared" si="14"/>
        <v>0</v>
      </c>
      <c r="H106" s="20">
        <f t="shared" si="14"/>
        <v>30</v>
      </c>
      <c r="I106" s="20">
        <f t="shared" si="14"/>
        <v>30</v>
      </c>
      <c r="J106" s="20">
        <f t="shared" si="14"/>
        <v>80</v>
      </c>
      <c r="K106" s="20">
        <f t="shared" si="14"/>
        <v>30</v>
      </c>
      <c r="L106" s="20">
        <f t="shared" si="14"/>
        <v>30.000000000000004</v>
      </c>
      <c r="M106" s="20">
        <f t="shared" si="14"/>
        <v>0</v>
      </c>
      <c r="N106" s="20">
        <f t="shared" si="14"/>
        <v>0</v>
      </c>
      <c r="O106" s="20">
        <f t="shared" si="14"/>
        <v>0</v>
      </c>
      <c r="P106" s="1"/>
      <c r="Q106" s="31"/>
      <c r="R106" s="1"/>
      <c r="S106" s="1"/>
      <c r="T106" s="1"/>
      <c r="U106" s="1"/>
      <c r="V106" s="1"/>
    </row>
    <row r="107" spans="1:22" ht="13.5">
      <c r="A107" s="1"/>
      <c r="B107" s="89"/>
      <c r="C107" s="45"/>
      <c r="D107" s="88"/>
      <c r="E107" s="85" t="str">
        <f>IF(E106&gt;0,E106/E$118," ")</f>
        <v> </v>
      </c>
      <c r="F107" s="85" t="str">
        <f aca="true" t="shared" si="15" ref="F107:O107">IF(F106&gt;0,F106/F$118," ")</f>
        <v> </v>
      </c>
      <c r="G107" s="85" t="str">
        <f t="shared" si="15"/>
        <v> </v>
      </c>
      <c r="H107" s="85">
        <f t="shared" si="15"/>
        <v>0.23529411764705882</v>
      </c>
      <c r="I107" s="85">
        <f t="shared" si="15"/>
        <v>0.15584415584415584</v>
      </c>
      <c r="J107" s="85">
        <f t="shared" si="15"/>
        <v>0.3855421686746988</v>
      </c>
      <c r="K107" s="85">
        <f t="shared" si="15"/>
        <v>0.12631578947368421</v>
      </c>
      <c r="L107" s="85">
        <f t="shared" si="15"/>
        <v>0.1904761904761905</v>
      </c>
      <c r="M107" s="85" t="str">
        <f t="shared" si="15"/>
        <v> </v>
      </c>
      <c r="N107" s="85" t="str">
        <f t="shared" si="15"/>
        <v> </v>
      </c>
      <c r="O107" s="85" t="str">
        <f t="shared" si="15"/>
        <v> </v>
      </c>
      <c r="P107" s="1"/>
      <c r="Q107" s="31"/>
      <c r="R107" s="1"/>
      <c r="S107" s="1"/>
      <c r="T107" s="1"/>
      <c r="U107" s="1"/>
      <c r="V107" s="1"/>
    </row>
    <row r="108" spans="1:22" ht="13.5">
      <c r="A108" s="1"/>
      <c r="B108" s="74">
        <v>0.35</v>
      </c>
      <c r="C108" s="51">
        <v>5</v>
      </c>
      <c r="D108" s="58"/>
      <c r="E108" s="79"/>
      <c r="F108" s="87"/>
      <c r="G108" s="81"/>
      <c r="H108" s="80"/>
      <c r="I108" s="81">
        <f>E89</f>
        <v>0.15</v>
      </c>
      <c r="J108" s="81">
        <f>F89</f>
        <v>0.15</v>
      </c>
      <c r="K108" s="81">
        <f>G89</f>
        <v>0.4</v>
      </c>
      <c r="L108" s="81">
        <f>H89</f>
        <v>0.15</v>
      </c>
      <c r="M108" s="81">
        <f>I89</f>
        <v>0.15000000000000002</v>
      </c>
      <c r="N108" s="91"/>
      <c r="O108" s="1"/>
      <c r="P108" s="1"/>
      <c r="Q108" s="31"/>
      <c r="R108" s="5"/>
      <c r="S108" s="1"/>
      <c r="T108" s="1"/>
      <c r="U108" s="1"/>
      <c r="V108" s="1"/>
    </row>
    <row r="109" spans="1:22" ht="13.5">
      <c r="A109" s="1"/>
      <c r="B109" s="75">
        <f>$A$67*B108</f>
        <v>350</v>
      </c>
      <c r="C109" s="20"/>
      <c r="D109" s="20"/>
      <c r="E109" s="20">
        <f>$B109*E108</f>
        <v>0</v>
      </c>
      <c r="F109" s="20">
        <f aca="true" t="shared" si="16" ref="F109:O109">$B109*F108</f>
        <v>0</v>
      </c>
      <c r="G109" s="20">
        <f t="shared" si="16"/>
        <v>0</v>
      </c>
      <c r="H109" s="20">
        <f t="shared" si="16"/>
        <v>0</v>
      </c>
      <c r="I109" s="20">
        <f t="shared" si="16"/>
        <v>52.5</v>
      </c>
      <c r="J109" s="20">
        <f t="shared" si="16"/>
        <v>52.5</v>
      </c>
      <c r="K109" s="20">
        <f t="shared" si="16"/>
        <v>140</v>
      </c>
      <c r="L109" s="20">
        <f t="shared" si="16"/>
        <v>52.5</v>
      </c>
      <c r="M109" s="20">
        <f t="shared" si="16"/>
        <v>52.50000000000001</v>
      </c>
      <c r="N109" s="20">
        <f t="shared" si="16"/>
        <v>0</v>
      </c>
      <c r="O109" s="20">
        <f t="shared" si="16"/>
        <v>0</v>
      </c>
      <c r="P109" s="1"/>
      <c r="Q109" s="32"/>
      <c r="R109" s="5"/>
      <c r="S109" s="1"/>
      <c r="T109" s="1"/>
      <c r="U109" s="1"/>
      <c r="V109" s="1"/>
    </row>
    <row r="110" spans="1:22" ht="13.5">
      <c r="A110" s="1"/>
      <c r="B110" s="77"/>
      <c r="C110" s="45"/>
      <c r="D110" s="88"/>
      <c r="E110" s="85" t="str">
        <f>IF(E109&gt;0,E109/E$118," ")</f>
        <v> </v>
      </c>
      <c r="F110" s="85" t="str">
        <f aca="true" t="shared" si="17" ref="F110:O110">IF(F109&gt;0,F109/F$118," ")</f>
        <v> </v>
      </c>
      <c r="G110" s="85" t="str">
        <f t="shared" si="17"/>
        <v> </v>
      </c>
      <c r="H110" s="85" t="str">
        <f t="shared" si="17"/>
        <v> </v>
      </c>
      <c r="I110" s="85">
        <f t="shared" si="17"/>
        <v>0.2727272727272727</v>
      </c>
      <c r="J110" s="85">
        <f t="shared" si="17"/>
        <v>0.25301204819277107</v>
      </c>
      <c r="K110" s="85">
        <f t="shared" si="17"/>
        <v>0.5894736842105263</v>
      </c>
      <c r="L110" s="85">
        <f t="shared" si="17"/>
        <v>0.3333333333333333</v>
      </c>
      <c r="M110" s="85">
        <f t="shared" si="17"/>
        <v>0.45652173913043487</v>
      </c>
      <c r="N110" s="85" t="str">
        <f t="shared" si="17"/>
        <v> </v>
      </c>
      <c r="O110" s="85" t="str">
        <f t="shared" si="17"/>
        <v> </v>
      </c>
      <c r="P110" s="1"/>
      <c r="Q110" s="31"/>
      <c r="R110" s="1"/>
      <c r="S110" s="1"/>
      <c r="T110" s="1"/>
      <c r="U110" s="1"/>
      <c r="V110" s="1"/>
    </row>
    <row r="111" spans="1:22" ht="13.5">
      <c r="A111" s="1"/>
      <c r="B111" s="74">
        <v>0.15</v>
      </c>
      <c r="C111" s="51">
        <v>6</v>
      </c>
      <c r="D111" s="58"/>
      <c r="E111" s="79"/>
      <c r="F111" s="87"/>
      <c r="G111" s="81"/>
      <c r="H111" s="80"/>
      <c r="I111" s="81"/>
      <c r="J111" s="83">
        <f>E89</f>
        <v>0.15</v>
      </c>
      <c r="K111" s="83">
        <f>F89</f>
        <v>0.15</v>
      </c>
      <c r="L111" s="83">
        <f>G89</f>
        <v>0.4</v>
      </c>
      <c r="M111" s="83">
        <f>H89</f>
        <v>0.15</v>
      </c>
      <c r="N111" s="83">
        <f>I89</f>
        <v>0.15000000000000002</v>
      </c>
      <c r="O111" s="1"/>
      <c r="P111" s="1"/>
      <c r="Q111" s="31"/>
      <c r="R111" s="5"/>
      <c r="S111" s="1"/>
      <c r="T111" s="1"/>
      <c r="U111" s="1"/>
      <c r="V111" s="1"/>
    </row>
    <row r="112" spans="1:22" ht="13.5">
      <c r="A112" s="1"/>
      <c r="B112" s="75">
        <f>$A$67*B111</f>
        <v>150</v>
      </c>
      <c r="C112" s="20"/>
      <c r="D112" s="20"/>
      <c r="E112" s="20">
        <f>$B112*E111</f>
        <v>0</v>
      </c>
      <c r="F112" s="20">
        <f aca="true" t="shared" si="18" ref="F112:O112">$B112*F111</f>
        <v>0</v>
      </c>
      <c r="G112" s="20">
        <f t="shared" si="18"/>
        <v>0</v>
      </c>
      <c r="H112" s="20">
        <f t="shared" si="18"/>
        <v>0</v>
      </c>
      <c r="I112" s="20">
        <f t="shared" si="18"/>
        <v>0</v>
      </c>
      <c r="J112" s="20">
        <f t="shared" si="18"/>
        <v>22.5</v>
      </c>
      <c r="K112" s="20">
        <f t="shared" si="18"/>
        <v>22.5</v>
      </c>
      <c r="L112" s="20">
        <f t="shared" si="18"/>
        <v>60</v>
      </c>
      <c r="M112" s="20">
        <f t="shared" si="18"/>
        <v>22.5</v>
      </c>
      <c r="N112" s="20">
        <f t="shared" si="18"/>
        <v>22.500000000000004</v>
      </c>
      <c r="O112" s="20">
        <f t="shared" si="18"/>
        <v>0</v>
      </c>
      <c r="P112" s="1"/>
      <c r="Q112" s="32"/>
      <c r="R112" s="5"/>
      <c r="S112" s="1"/>
      <c r="T112" s="1"/>
      <c r="U112" s="1"/>
      <c r="V112" s="1"/>
    </row>
    <row r="113" spans="1:22" ht="13.5">
      <c r="A113" s="1"/>
      <c r="B113" s="77"/>
      <c r="C113" s="45"/>
      <c r="D113" s="88"/>
      <c r="E113" s="85" t="str">
        <f>IF(E112&gt;0,E112/E$118," ")</f>
        <v> </v>
      </c>
      <c r="F113" s="85" t="str">
        <f aca="true" t="shared" si="19" ref="F113:O113">IF(F112&gt;0,F112/F$118," ")</f>
        <v> </v>
      </c>
      <c r="G113" s="85" t="str">
        <f t="shared" si="19"/>
        <v> </v>
      </c>
      <c r="H113" s="85" t="str">
        <f t="shared" si="19"/>
        <v> </v>
      </c>
      <c r="I113" s="85" t="str">
        <f t="shared" si="19"/>
        <v> </v>
      </c>
      <c r="J113" s="85">
        <f t="shared" si="19"/>
        <v>0.10843373493975904</v>
      </c>
      <c r="K113" s="85">
        <f t="shared" si="19"/>
        <v>0.09473684210526316</v>
      </c>
      <c r="L113" s="85">
        <f t="shared" si="19"/>
        <v>0.38095238095238093</v>
      </c>
      <c r="M113" s="85">
        <f t="shared" si="19"/>
        <v>0.1956521739130435</v>
      </c>
      <c r="N113" s="85">
        <f t="shared" si="19"/>
        <v>0.6000000000000001</v>
      </c>
      <c r="O113" s="85" t="str">
        <f t="shared" si="19"/>
        <v> </v>
      </c>
      <c r="P113" s="1"/>
      <c r="Q113" s="31"/>
      <c r="R113" s="1"/>
      <c r="S113" s="1"/>
      <c r="T113" s="1"/>
      <c r="U113" s="1"/>
      <c r="V113" s="1"/>
    </row>
    <row r="114" spans="2:22" ht="13.5">
      <c r="B114" s="78">
        <f>1-(B96+B99+B102+B108+B111)</f>
        <v>0.09999999999999998</v>
      </c>
      <c r="C114" s="51">
        <v>7</v>
      </c>
      <c r="D114" s="58"/>
      <c r="E114" s="79">
        <f>1-K114</f>
        <v>0.85</v>
      </c>
      <c r="F114" s="87"/>
      <c r="G114" s="81"/>
      <c r="H114" s="80"/>
      <c r="I114" s="81"/>
      <c r="J114" s="83"/>
      <c r="K114" s="84">
        <f>E89</f>
        <v>0.15</v>
      </c>
      <c r="L114" s="84">
        <f>F89</f>
        <v>0.15</v>
      </c>
      <c r="M114" s="84">
        <f>G89</f>
        <v>0.4</v>
      </c>
      <c r="N114" s="84">
        <f>H89</f>
        <v>0.15</v>
      </c>
      <c r="O114" s="84">
        <f>I89</f>
        <v>0.15000000000000002</v>
      </c>
      <c r="P114" s="91"/>
      <c r="Q114" s="31"/>
      <c r="R114" s="5"/>
      <c r="S114" s="1"/>
      <c r="T114" s="1"/>
      <c r="U114" s="1"/>
      <c r="V114" s="1"/>
    </row>
    <row r="115" spans="2:22" ht="13.5">
      <c r="B115" s="75">
        <f>$A$67*B114</f>
        <v>99.99999999999997</v>
      </c>
      <c r="C115" s="19"/>
      <c r="D115" s="19"/>
      <c r="E115" s="20">
        <f>$B115*E114</f>
        <v>84.99999999999997</v>
      </c>
      <c r="F115" s="20">
        <f aca="true" t="shared" si="20" ref="F115:O115">$B115*F114</f>
        <v>0</v>
      </c>
      <c r="G115" s="20">
        <f t="shared" si="20"/>
        <v>0</v>
      </c>
      <c r="H115" s="20">
        <f t="shared" si="20"/>
        <v>0</v>
      </c>
      <c r="I115" s="20">
        <f t="shared" si="20"/>
        <v>0</v>
      </c>
      <c r="J115" s="20">
        <f t="shared" si="20"/>
        <v>0</v>
      </c>
      <c r="K115" s="20">
        <f t="shared" si="20"/>
        <v>14.999999999999995</v>
      </c>
      <c r="L115" s="20">
        <f t="shared" si="20"/>
        <v>14.999999999999995</v>
      </c>
      <c r="M115" s="20">
        <f t="shared" si="20"/>
        <v>39.99999999999999</v>
      </c>
      <c r="N115" s="20">
        <f t="shared" si="20"/>
        <v>14.999999999999995</v>
      </c>
      <c r="O115" s="20">
        <f t="shared" si="20"/>
        <v>14.999999999999998</v>
      </c>
      <c r="P115" s="1"/>
      <c r="Q115" s="32"/>
      <c r="R115" s="5"/>
      <c r="S115" s="1"/>
      <c r="T115" s="1"/>
      <c r="U115" s="1"/>
      <c r="V115" s="1"/>
    </row>
    <row r="116" spans="2:22" ht="13.5">
      <c r="B116" s="77"/>
      <c r="C116" s="2"/>
      <c r="D116" s="21"/>
      <c r="E116" s="85">
        <f>IF(E115&gt;0,E115/E$118," ")</f>
        <v>0.9189189189189189</v>
      </c>
      <c r="F116" s="85" t="str">
        <f aca="true" t="shared" si="21" ref="F116:O116">IF(F115&gt;0,F115/F$118," ")</f>
        <v> </v>
      </c>
      <c r="G116" s="85" t="str">
        <f t="shared" si="21"/>
        <v> </v>
      </c>
      <c r="H116" s="85" t="str">
        <f t="shared" si="21"/>
        <v> </v>
      </c>
      <c r="I116" s="85" t="str">
        <f t="shared" si="21"/>
        <v> </v>
      </c>
      <c r="J116" s="85" t="str">
        <f t="shared" si="21"/>
        <v> </v>
      </c>
      <c r="K116" s="85">
        <f t="shared" si="21"/>
        <v>0.06315789473684208</v>
      </c>
      <c r="L116" s="85">
        <f t="shared" si="21"/>
        <v>0.0952380952380952</v>
      </c>
      <c r="M116" s="85">
        <f t="shared" si="21"/>
        <v>0.3478260869565217</v>
      </c>
      <c r="N116" s="85">
        <f t="shared" si="21"/>
        <v>0.39999999999999986</v>
      </c>
      <c r="O116" s="85">
        <f t="shared" si="21"/>
        <v>1</v>
      </c>
      <c r="P116" s="1"/>
      <c r="Q116" s="16"/>
      <c r="R116" s="16"/>
      <c r="S116" s="1"/>
      <c r="T116" s="1"/>
      <c r="U116" s="1"/>
      <c r="V116" s="1"/>
    </row>
    <row r="117" spans="15:22" ht="12.75">
      <c r="O117" s="1"/>
      <c r="P117" s="1"/>
      <c r="Q117" s="1"/>
      <c r="R117" s="1"/>
      <c r="S117" s="1"/>
      <c r="T117" s="1"/>
      <c r="U117" s="1"/>
      <c r="V117" s="1"/>
    </row>
    <row r="118" spans="1:21" ht="15">
      <c r="A118" s="15" t="s">
        <v>2</v>
      </c>
      <c r="B118" s="5">
        <f>B97+B100+B103+B109+B112+B115</f>
        <v>1000</v>
      </c>
      <c r="D118" s="15" t="s">
        <v>2</v>
      </c>
      <c r="E118" s="16">
        <f>E97+E100+E103+E106+E109+E112+E115</f>
        <v>92.49999999999997</v>
      </c>
      <c r="F118" s="16">
        <f aca="true" t="shared" si="22" ref="F118:O118">F97+F100+F103+F106+F109+F112+F115</f>
        <v>30</v>
      </c>
      <c r="G118" s="16">
        <f t="shared" si="22"/>
        <v>72.5</v>
      </c>
      <c r="H118" s="16">
        <f t="shared" si="22"/>
        <v>127.5</v>
      </c>
      <c r="I118" s="16">
        <f t="shared" si="22"/>
        <v>192.5</v>
      </c>
      <c r="J118" s="16">
        <f t="shared" si="22"/>
        <v>207.5</v>
      </c>
      <c r="K118" s="16">
        <f t="shared" si="22"/>
        <v>237.5</v>
      </c>
      <c r="L118" s="16">
        <f t="shared" si="22"/>
        <v>157.5</v>
      </c>
      <c r="M118" s="16">
        <f t="shared" si="22"/>
        <v>115</v>
      </c>
      <c r="N118" s="16">
        <f t="shared" si="22"/>
        <v>37.5</v>
      </c>
      <c r="O118" s="16">
        <f t="shared" si="22"/>
        <v>14.999999999999998</v>
      </c>
      <c r="P118" s="1"/>
      <c r="Q118" s="1"/>
      <c r="R118" s="1"/>
      <c r="S118" s="1"/>
      <c r="T118" s="1"/>
      <c r="U118" s="1"/>
    </row>
  </sheetData>
  <sheetProtection sheet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McGill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A Hanley</dc:creator>
  <cp:keywords/>
  <dc:description/>
  <cp:lastModifiedBy>James A Hanley</cp:lastModifiedBy>
  <dcterms:created xsi:type="dcterms:W3CDTF">2001-10-17T22:12:08Z</dcterms:created>
  <cp:category/>
  <cp:version/>
  <cp:contentType/>
  <cp:contentStatus/>
</cp:coreProperties>
</file>